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sorteos\"/>
    </mc:Choice>
  </mc:AlternateContent>
  <bookViews>
    <workbookView showHorizontalScroll="0" showVerticalScroll="0" xWindow="0" yWindow="0" windowWidth="12120" windowHeight="9120" firstSheet="3" activeTab="13"/>
  </bookViews>
  <sheets>
    <sheet name="Menu" sheetId="23" state="hidden" r:id="rId1"/>
    <sheet name="LISTADO" sheetId="27" state="hidden" r:id="rId2"/>
    <sheet name="REPECHAJES" sheetId="26" state="hidden" r:id="rId3"/>
    <sheet name="- A -" sheetId="1" r:id="rId4"/>
    <sheet name="- B -" sheetId="4" r:id="rId5"/>
    <sheet name="- C -" sheetId="6" r:id="rId6"/>
    <sheet name="- D -" sheetId="8" r:id="rId7"/>
    <sheet name="- E -" sheetId="11" state="hidden" r:id="rId8"/>
    <sheet name="- F -" sheetId="12" state="hidden" r:id="rId9"/>
    <sheet name="- G -" sheetId="14" state="hidden" r:id="rId10"/>
    <sheet name="- H -" sheetId="16" state="hidden" r:id="rId11"/>
    <sheet name="Octavos de Final" sheetId="19" state="hidden" r:id="rId12"/>
    <sheet name="Cuartos de Final" sheetId="20" r:id="rId13"/>
    <sheet name="Semifinal" sheetId="21" r:id="rId14"/>
    <sheet name="FINAL" sheetId="22" r:id="rId15"/>
    <sheet name="Fixture" sheetId="25" state="hidden" r:id="rId16"/>
    <sheet name="calculoA" sheetId="3" state="hidden" r:id="rId17"/>
    <sheet name="calculoB" sheetId="5" state="hidden" r:id="rId18"/>
    <sheet name="calculoC" sheetId="7" state="hidden" r:id="rId19"/>
    <sheet name="calculoD" sheetId="9" state="hidden" r:id="rId20"/>
    <sheet name="calculoE" sheetId="10" state="hidden" r:id="rId21"/>
    <sheet name="calculoF" sheetId="13" state="hidden" r:id="rId22"/>
    <sheet name="calculoG" sheetId="15" state="hidden" r:id="rId23"/>
    <sheet name="calculoH" sheetId="17" state="hidden" r:id="rId24"/>
  </sheets>
  <definedNames>
    <definedName name="Final" localSheetId="1">#REF!</definedName>
    <definedName name="Final" localSheetId="2">#REF!</definedName>
    <definedName name="Final">#REF!</definedName>
    <definedName name="FirstRound" localSheetId="1">#REF!</definedName>
    <definedName name="FirstRound" localSheetId="2">#REF!</definedName>
    <definedName name="FirstRound">#REF!</definedName>
    <definedName name="Groups" localSheetId="1">#REF!</definedName>
    <definedName name="Groups" localSheetId="2">#REF!</definedName>
    <definedName name="Groups">#REF!</definedName>
    <definedName name="Playoff" localSheetId="1">#REF!</definedName>
    <definedName name="Playoff" localSheetId="2">#REF!</definedName>
    <definedName name="Playoff">#REF!</definedName>
    <definedName name="QuarterFinals" localSheetId="1">#REF!</definedName>
    <definedName name="QuarterFinals" localSheetId="2">#REF!</definedName>
    <definedName name="QuarterFinals">#REF!</definedName>
    <definedName name="SecondRound" localSheetId="1">#REF!</definedName>
    <definedName name="SecondRound" localSheetId="2">#REF!</definedName>
    <definedName name="SecondRound">#REF!</definedName>
    <definedName name="SemiFinals" localSheetId="1">#REF!</definedName>
    <definedName name="SemiFinals" localSheetId="2">#REF!</definedName>
    <definedName name="SemiFinals">#REF!</definedName>
  </definedNames>
  <calcPr calcId="152511"/>
</workbook>
</file>

<file path=xl/calcChain.xml><?xml version="1.0" encoding="utf-8"?>
<calcChain xmlns="http://schemas.openxmlformats.org/spreadsheetml/2006/main">
  <c r="E19" i="20" l="1"/>
  <c r="R19" i="8"/>
  <c r="Q19" i="8"/>
  <c r="R20" i="4"/>
  <c r="Q20" i="4"/>
  <c r="Q19" i="4"/>
  <c r="R18" i="4"/>
  <c r="Q18" i="4"/>
  <c r="R19" i="4" l="1"/>
  <c r="S18" i="4"/>
  <c r="S17" i="4"/>
  <c r="R17" i="4"/>
  <c r="Q17" i="4"/>
  <c r="R20" i="6" l="1"/>
  <c r="Q20" i="6"/>
  <c r="R19" i="6"/>
  <c r="Q19" i="6"/>
  <c r="S18" i="6"/>
  <c r="R18" i="6"/>
  <c r="Q18" i="6"/>
  <c r="R17" i="6"/>
  <c r="Q17" i="6"/>
  <c r="R20" i="1"/>
  <c r="R19" i="1"/>
  <c r="Q20" i="1"/>
  <c r="Q19" i="1"/>
  <c r="R18" i="1"/>
  <c r="Q18" i="1"/>
  <c r="S17" i="1"/>
  <c r="R17" i="1"/>
  <c r="Q17" i="1"/>
  <c r="F4" i="9" l="1"/>
  <c r="B6" i="8"/>
  <c r="A4" i="9" s="1"/>
  <c r="G2" i="9"/>
  <c r="F16" i="9" s="1"/>
  <c r="B4" i="9"/>
  <c r="D4" i="9"/>
  <c r="L6" i="8"/>
  <c r="E4" i="9" s="1"/>
  <c r="F5" i="9"/>
  <c r="B7" i="8"/>
  <c r="A5" i="9" s="1"/>
  <c r="B5" i="9"/>
  <c r="D5" i="9"/>
  <c r="L7" i="8"/>
  <c r="E5" i="9" s="1"/>
  <c r="F6" i="9"/>
  <c r="B8" i="8"/>
  <c r="B6" i="9"/>
  <c r="D6" i="9"/>
  <c r="L8" i="8"/>
  <c r="E6" i="9" s="1"/>
  <c r="F7" i="9"/>
  <c r="B9" i="8"/>
  <c r="A7" i="9" s="1"/>
  <c r="B7" i="9"/>
  <c r="D7" i="9"/>
  <c r="L9" i="8"/>
  <c r="E7" i="9" s="1"/>
  <c r="F8" i="9"/>
  <c r="B10" i="8"/>
  <c r="A8" i="9" s="1"/>
  <c r="B8" i="9"/>
  <c r="D8" i="9"/>
  <c r="L10" i="8"/>
  <c r="E8" i="9" s="1"/>
  <c r="F9" i="9"/>
  <c r="B11" i="8"/>
  <c r="A9" i="9" s="1"/>
  <c r="B9" i="9"/>
  <c r="D9" i="9"/>
  <c r="L11" i="8"/>
  <c r="E9" i="9" s="1"/>
  <c r="N2" i="9"/>
  <c r="F17" i="9" s="1"/>
  <c r="U2" i="9"/>
  <c r="F18" i="9"/>
  <c r="O18" i="9" s="1"/>
  <c r="AB2" i="9"/>
  <c r="F19" i="9"/>
  <c r="O19" i="9" s="1"/>
  <c r="S19" i="9" s="1"/>
  <c r="L146" i="26"/>
  <c r="L141" i="26"/>
  <c r="L136" i="26"/>
  <c r="L131" i="26"/>
  <c r="L126" i="26"/>
  <c r="L121" i="26"/>
  <c r="L116" i="26"/>
  <c r="L111" i="26"/>
  <c r="L106" i="26"/>
  <c r="L101" i="26"/>
  <c r="L96" i="26"/>
  <c r="L91" i="26"/>
  <c r="L86" i="26"/>
  <c r="L81" i="26"/>
  <c r="L76" i="26"/>
  <c r="L71" i="26"/>
  <c r="L66" i="26"/>
  <c r="L61" i="26"/>
  <c r="L56" i="26"/>
  <c r="L51" i="26"/>
  <c r="L46" i="26"/>
  <c r="L41" i="26"/>
  <c r="L36" i="26"/>
  <c r="L31" i="26"/>
  <c r="L24" i="26"/>
  <c r="L19" i="26"/>
  <c r="L14" i="26"/>
  <c r="B6" i="1"/>
  <c r="B4" i="25" s="1"/>
  <c r="B6" i="12"/>
  <c r="B9" i="12"/>
  <c r="F10" i="12"/>
  <c r="B11" i="12"/>
  <c r="F8" i="12"/>
  <c r="F6" i="12"/>
  <c r="B7" i="12"/>
  <c r="F9" i="12"/>
  <c r="F11" i="12"/>
  <c r="B10" i="12"/>
  <c r="B11" i="11"/>
  <c r="B28" i="25" s="1"/>
  <c r="B9" i="11"/>
  <c r="F7" i="11"/>
  <c r="E5" i="10" s="1"/>
  <c r="B7" i="11"/>
  <c r="A5" i="10" s="1"/>
  <c r="F8" i="11"/>
  <c r="F10" i="11"/>
  <c r="F26" i="25" s="1"/>
  <c r="F9" i="11"/>
  <c r="F6" i="11"/>
  <c r="E4" i="10" s="1"/>
  <c r="B10" i="11"/>
  <c r="A8" i="10" s="1"/>
  <c r="F11" i="11"/>
  <c r="E9" i="10" s="1"/>
  <c r="B8" i="11"/>
  <c r="B6" i="11"/>
  <c r="B18" i="25" s="1"/>
  <c r="L7" i="6"/>
  <c r="T6" i="25" s="1"/>
  <c r="B10" i="6"/>
  <c r="B8" i="6"/>
  <c r="P8" i="25" s="1"/>
  <c r="L11" i="6"/>
  <c r="T14" i="25" s="1"/>
  <c r="L9" i="6"/>
  <c r="B7" i="6"/>
  <c r="A5" i="7" s="1"/>
  <c r="L8" i="6"/>
  <c r="L6" i="6"/>
  <c r="T4" i="25" s="1"/>
  <c r="B11" i="6"/>
  <c r="B9" i="6"/>
  <c r="P10" i="25" s="1"/>
  <c r="L10" i="6"/>
  <c r="T12" i="25" s="1"/>
  <c r="B6" i="6"/>
  <c r="A4" i="7" s="1"/>
  <c r="B11" i="4"/>
  <c r="I14" i="25" s="1"/>
  <c r="B8" i="4"/>
  <c r="I8" i="25" s="1"/>
  <c r="L7" i="4"/>
  <c r="L10" i="4"/>
  <c r="M12" i="25" s="1"/>
  <c r="L9" i="4"/>
  <c r="M10" i="25" s="1"/>
  <c r="B7" i="4"/>
  <c r="I6" i="25" s="1"/>
  <c r="L8" i="4"/>
  <c r="E6" i="5" s="1"/>
  <c r="L6" i="4"/>
  <c r="E4" i="5" s="1"/>
  <c r="B10" i="4"/>
  <c r="L11" i="4"/>
  <c r="M14" i="25" s="1"/>
  <c r="B9" i="4"/>
  <c r="B6" i="4"/>
  <c r="A4" i="5" s="1"/>
  <c r="L7" i="1"/>
  <c r="B11" i="1"/>
  <c r="A9" i="3" s="1"/>
  <c r="B9" i="1"/>
  <c r="B7" i="1"/>
  <c r="A5" i="3" s="1"/>
  <c r="L10" i="1"/>
  <c r="L8" i="1"/>
  <c r="E6" i="3" s="1"/>
  <c r="B10" i="1"/>
  <c r="L9" i="1"/>
  <c r="F10" i="25" s="1"/>
  <c r="L6" i="1"/>
  <c r="L11" i="1"/>
  <c r="E9" i="3" s="1"/>
  <c r="B8" i="1"/>
  <c r="A6" i="3" s="1"/>
  <c r="B10" i="16"/>
  <c r="W26" i="25" s="1"/>
  <c r="B8" i="16"/>
  <c r="A6" i="17" s="1"/>
  <c r="F6" i="16"/>
  <c r="F11" i="16"/>
  <c r="AA28" i="25" s="1"/>
  <c r="F9" i="16"/>
  <c r="AA24" i="25" s="1"/>
  <c r="B6" i="16"/>
  <c r="B11" i="16"/>
  <c r="A9" i="17" s="1"/>
  <c r="F7" i="16"/>
  <c r="E5" i="17" s="1"/>
  <c r="F8" i="16"/>
  <c r="E6" i="17" s="1"/>
  <c r="F10" i="16"/>
  <c r="AA26" i="25" s="1"/>
  <c r="B9" i="16"/>
  <c r="B7" i="16"/>
  <c r="W20" i="25" s="1"/>
  <c r="Z48" i="25"/>
  <c r="X48" i="25"/>
  <c r="S60" i="25"/>
  <c r="Q60" i="25"/>
  <c r="S40" i="25"/>
  <c r="Q40" i="25"/>
  <c r="L65" i="25"/>
  <c r="J65" i="25"/>
  <c r="L55" i="25"/>
  <c r="J55" i="25"/>
  <c r="L45" i="25"/>
  <c r="J45" i="25"/>
  <c r="J35" i="25"/>
  <c r="L35" i="25"/>
  <c r="E38" i="25"/>
  <c r="E43" i="25"/>
  <c r="E48" i="25"/>
  <c r="E53" i="25"/>
  <c r="E58" i="25"/>
  <c r="E63" i="25"/>
  <c r="E68" i="25"/>
  <c r="E33" i="25"/>
  <c r="C68" i="25"/>
  <c r="C63" i="25"/>
  <c r="C58" i="25"/>
  <c r="C53" i="25"/>
  <c r="C48" i="25"/>
  <c r="C43" i="25"/>
  <c r="C38" i="25"/>
  <c r="C33" i="25"/>
  <c r="C18" i="25"/>
  <c r="Q28" i="25"/>
  <c r="S28" i="25"/>
  <c r="X28" i="25"/>
  <c r="Z28" i="25"/>
  <c r="Z26" i="25"/>
  <c r="X26" i="25"/>
  <c r="S26" i="25"/>
  <c r="Q26" i="25"/>
  <c r="Z24" i="25"/>
  <c r="X24" i="25"/>
  <c r="S24" i="25"/>
  <c r="Q24" i="25"/>
  <c r="Z22" i="25"/>
  <c r="X22" i="25"/>
  <c r="S22" i="25"/>
  <c r="Q22" i="25"/>
  <c r="Z20" i="25"/>
  <c r="X20" i="25"/>
  <c r="S20" i="25"/>
  <c r="Q20" i="25"/>
  <c r="Z18" i="25"/>
  <c r="X18" i="25"/>
  <c r="S18" i="25"/>
  <c r="Q18" i="25"/>
  <c r="L28" i="25"/>
  <c r="J28" i="25"/>
  <c r="E28" i="25"/>
  <c r="C28" i="25"/>
  <c r="L26" i="25"/>
  <c r="J26" i="25"/>
  <c r="E26" i="25"/>
  <c r="C26" i="25"/>
  <c r="J24" i="25"/>
  <c r="E24" i="25"/>
  <c r="C24" i="25"/>
  <c r="L22" i="25"/>
  <c r="J22" i="25"/>
  <c r="E22" i="25"/>
  <c r="C22" i="25"/>
  <c r="L20" i="25"/>
  <c r="J20" i="25"/>
  <c r="E20" i="25"/>
  <c r="C20" i="25"/>
  <c r="L24" i="25"/>
  <c r="L18" i="25"/>
  <c r="J18" i="25"/>
  <c r="E18" i="25"/>
  <c r="Z14" i="25"/>
  <c r="Z12" i="25"/>
  <c r="Z10" i="25"/>
  <c r="Z8" i="25"/>
  <c r="Z6" i="25"/>
  <c r="Z4" i="25"/>
  <c r="X14" i="25"/>
  <c r="X12" i="25"/>
  <c r="X10" i="25"/>
  <c r="X8" i="25"/>
  <c r="X6" i="25"/>
  <c r="X4" i="25"/>
  <c r="S14" i="25"/>
  <c r="S12" i="25"/>
  <c r="S10" i="25"/>
  <c r="S8" i="25"/>
  <c r="S6" i="25"/>
  <c r="S4" i="25"/>
  <c r="Q14" i="25"/>
  <c r="Q12" i="25"/>
  <c r="Q10" i="25"/>
  <c r="Q8" i="25"/>
  <c r="Q6" i="25"/>
  <c r="Q4" i="25"/>
  <c r="L14" i="25"/>
  <c r="L12" i="25"/>
  <c r="L10" i="25"/>
  <c r="L8" i="25"/>
  <c r="L6" i="25"/>
  <c r="L4" i="25"/>
  <c r="J14" i="25"/>
  <c r="J12" i="25"/>
  <c r="J10" i="25"/>
  <c r="J8" i="25"/>
  <c r="J6" i="25"/>
  <c r="J4" i="25"/>
  <c r="C4" i="25"/>
  <c r="E4" i="25"/>
  <c r="E14" i="25"/>
  <c r="E12" i="25"/>
  <c r="E10" i="25"/>
  <c r="E8" i="25"/>
  <c r="E6" i="25"/>
  <c r="C14" i="25"/>
  <c r="C12" i="25"/>
  <c r="C10" i="25"/>
  <c r="C8" i="25"/>
  <c r="C6" i="25"/>
  <c r="S27" i="22"/>
  <c r="F10" i="14"/>
  <c r="F11" i="14"/>
  <c r="T28" i="25"/>
  <c r="B11" i="14"/>
  <c r="P28" i="25"/>
  <c r="B10" i="14"/>
  <c r="A8" i="15"/>
  <c r="I18" i="25"/>
  <c r="M18" i="25"/>
  <c r="F7" i="14"/>
  <c r="T20" i="25"/>
  <c r="F6" i="14"/>
  <c r="B7" i="14"/>
  <c r="P20" i="25"/>
  <c r="B6" i="14"/>
  <c r="I26" i="25"/>
  <c r="M26" i="25"/>
  <c r="M28" i="25"/>
  <c r="M22" i="25"/>
  <c r="I24" i="25"/>
  <c r="B8" i="12"/>
  <c r="I22" i="25"/>
  <c r="F4" i="3"/>
  <c r="B4" i="3"/>
  <c r="D5" i="5"/>
  <c r="D6" i="5"/>
  <c r="D7" i="5"/>
  <c r="D8" i="5"/>
  <c r="D9" i="5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C5" i="9"/>
  <c r="C6" i="9"/>
  <c r="C7" i="9"/>
  <c r="C8" i="9"/>
  <c r="C9" i="9"/>
  <c r="B5" i="10"/>
  <c r="C5" i="10"/>
  <c r="D5" i="10"/>
  <c r="B6" i="10"/>
  <c r="C6" i="10"/>
  <c r="D6" i="10"/>
  <c r="B7" i="10"/>
  <c r="C7" i="10"/>
  <c r="D7" i="10"/>
  <c r="B8" i="10"/>
  <c r="C8" i="10"/>
  <c r="D8" i="10"/>
  <c r="B9" i="10"/>
  <c r="C9" i="10"/>
  <c r="D9" i="10"/>
  <c r="B5" i="13"/>
  <c r="C5" i="13"/>
  <c r="D5" i="13"/>
  <c r="B6" i="13"/>
  <c r="C6" i="13"/>
  <c r="D6" i="13"/>
  <c r="B7" i="13"/>
  <c r="C7" i="13"/>
  <c r="D7" i="13"/>
  <c r="B8" i="13"/>
  <c r="C8" i="13"/>
  <c r="D8" i="13"/>
  <c r="B9" i="13"/>
  <c r="C9" i="13"/>
  <c r="D9" i="13"/>
  <c r="B5" i="15"/>
  <c r="C5" i="15"/>
  <c r="D5" i="15"/>
  <c r="B6" i="15"/>
  <c r="C6" i="15"/>
  <c r="D6" i="15"/>
  <c r="B7" i="15"/>
  <c r="C7" i="15"/>
  <c r="D7" i="15"/>
  <c r="B8" i="15"/>
  <c r="C8" i="15"/>
  <c r="D8" i="15"/>
  <c r="B9" i="15"/>
  <c r="C9" i="15"/>
  <c r="D9" i="15"/>
  <c r="D5" i="17"/>
  <c r="D6" i="17"/>
  <c r="D7" i="17"/>
  <c r="D8" i="17"/>
  <c r="D9" i="17"/>
  <c r="B5" i="17"/>
  <c r="B6" i="17"/>
  <c r="B7" i="17"/>
  <c r="B8" i="17"/>
  <c r="B9" i="17"/>
  <c r="D4" i="17"/>
  <c r="D4" i="15"/>
  <c r="D4" i="13"/>
  <c r="D4" i="10"/>
  <c r="D4" i="7"/>
  <c r="D4" i="5"/>
  <c r="D4" i="3"/>
  <c r="B4" i="17"/>
  <c r="B4" i="15"/>
  <c r="B4" i="13"/>
  <c r="B4" i="10"/>
  <c r="B4" i="7"/>
  <c r="B5" i="5"/>
  <c r="B6" i="5"/>
  <c r="B7" i="5"/>
  <c r="B8" i="5"/>
  <c r="B9" i="5"/>
  <c r="B4" i="5"/>
  <c r="D5" i="3"/>
  <c r="D6" i="3"/>
  <c r="D7" i="3"/>
  <c r="D8" i="3"/>
  <c r="D9" i="3"/>
  <c r="B5" i="3"/>
  <c r="B6" i="3"/>
  <c r="B7" i="3"/>
  <c r="B8" i="3"/>
  <c r="B9" i="3"/>
  <c r="G2" i="3"/>
  <c r="F16" i="3" s="1"/>
  <c r="AB2" i="5"/>
  <c r="F19" i="5" s="1"/>
  <c r="O19" i="5" s="1"/>
  <c r="S19" i="5" s="1"/>
  <c r="U2" i="5"/>
  <c r="F18" i="5"/>
  <c r="O18" i="5"/>
  <c r="N2" i="5"/>
  <c r="F17" i="5"/>
  <c r="G2" i="5"/>
  <c r="F16" i="5"/>
  <c r="AB2" i="7"/>
  <c r="F19" i="7" s="1"/>
  <c r="O19" i="7" s="1"/>
  <c r="S19" i="7" s="1"/>
  <c r="U2" i="7"/>
  <c r="N2" i="7"/>
  <c r="F17" i="7"/>
  <c r="G2" i="7"/>
  <c r="F16" i="7"/>
  <c r="AB2" i="10"/>
  <c r="F19" i="10"/>
  <c r="O19" i="10"/>
  <c r="S19" i="10"/>
  <c r="U2" i="10"/>
  <c r="F18" i="10"/>
  <c r="O18" i="10"/>
  <c r="N2" i="10"/>
  <c r="G2" i="10"/>
  <c r="F16" i="10"/>
  <c r="AB2" i="13"/>
  <c r="F19" i="13"/>
  <c r="O19" i="13"/>
  <c r="S19" i="13"/>
  <c r="U2" i="13"/>
  <c r="N2" i="13"/>
  <c r="F17" i="13"/>
  <c r="G2" i="13"/>
  <c r="AB2" i="15"/>
  <c r="F19" i="15"/>
  <c r="O19" i="15"/>
  <c r="S19" i="15"/>
  <c r="U2" i="15"/>
  <c r="F18" i="15"/>
  <c r="O18" i="15"/>
  <c r="N2" i="15"/>
  <c r="G2" i="15"/>
  <c r="AB2" i="17"/>
  <c r="F19" i="17"/>
  <c r="O19" i="17"/>
  <c r="S19" i="17"/>
  <c r="U2" i="17"/>
  <c r="F18" i="17"/>
  <c r="O18" i="17"/>
  <c r="N2" i="17"/>
  <c r="G2" i="17"/>
  <c r="AB2" i="3"/>
  <c r="F19" i="3" s="1"/>
  <c r="O19" i="3" s="1"/>
  <c r="S19" i="3" s="1"/>
  <c r="U2" i="3"/>
  <c r="F18" i="3"/>
  <c r="O18" i="3" s="1"/>
  <c r="N2" i="3"/>
  <c r="F17" i="3" s="1"/>
  <c r="B9" i="14"/>
  <c r="P24" i="25"/>
  <c r="F7" i="12"/>
  <c r="M20" i="25"/>
  <c r="F8" i="14"/>
  <c r="I20" i="25"/>
  <c r="F9" i="14"/>
  <c r="T24" i="25"/>
  <c r="E4" i="13"/>
  <c r="B8" i="14"/>
  <c r="A11" i="1"/>
  <c r="F5" i="3"/>
  <c r="F6" i="3"/>
  <c r="F7" i="3"/>
  <c r="F8" i="3"/>
  <c r="F9" i="3"/>
  <c r="A7" i="4"/>
  <c r="F4" i="5"/>
  <c r="F5" i="5"/>
  <c r="F6" i="5"/>
  <c r="F7" i="5"/>
  <c r="F8" i="5"/>
  <c r="F9" i="5"/>
  <c r="A8" i="6"/>
  <c r="F4" i="7"/>
  <c r="F5" i="7"/>
  <c r="F6" i="7"/>
  <c r="F7" i="7"/>
  <c r="F8" i="7"/>
  <c r="F9" i="7"/>
  <c r="F18" i="7"/>
  <c r="O18" i="7"/>
  <c r="A10" i="8"/>
  <c r="Q24" i="11"/>
  <c r="A10" i="11"/>
  <c r="F4" i="10"/>
  <c r="Z4" i="10" s="1"/>
  <c r="F5" i="10"/>
  <c r="S5" i="10" s="1"/>
  <c r="F6" i="10"/>
  <c r="AF6" i="10" s="1"/>
  <c r="F7" i="10"/>
  <c r="Z7" i="10" s="1"/>
  <c r="F8" i="10"/>
  <c r="R8" i="10" s="1"/>
  <c r="F9" i="10"/>
  <c r="S9" i="10" s="1"/>
  <c r="F17" i="10"/>
  <c r="R24" i="11"/>
  <c r="Q25" i="11" s="1"/>
  <c r="Q24" i="12"/>
  <c r="A8" i="12"/>
  <c r="E8" i="13"/>
  <c r="E9" i="13"/>
  <c r="F4" i="13"/>
  <c r="G4" i="13" s="1"/>
  <c r="A4" i="13"/>
  <c r="F5" i="13"/>
  <c r="AG5" i="13" s="1"/>
  <c r="A5" i="13"/>
  <c r="F6" i="13"/>
  <c r="G6" i="13" s="1"/>
  <c r="E6" i="13"/>
  <c r="F7" i="13"/>
  <c r="AF7" i="13" s="1"/>
  <c r="A7" i="13"/>
  <c r="F8" i="13"/>
  <c r="R8" i="13" s="1"/>
  <c r="A8" i="13"/>
  <c r="F9" i="13"/>
  <c r="AG9" i="13" s="1"/>
  <c r="F18" i="13"/>
  <c r="O18" i="13"/>
  <c r="R24" i="12"/>
  <c r="R25" i="12" s="1"/>
  <c r="Q24" i="14"/>
  <c r="A11" i="14"/>
  <c r="F4" i="15"/>
  <c r="L4" i="15" s="1"/>
  <c r="F5" i="15"/>
  <c r="G5" i="15" s="1"/>
  <c r="I5" i="15" s="1"/>
  <c r="A5" i="15"/>
  <c r="F6" i="15"/>
  <c r="Y6" i="15" s="1"/>
  <c r="F7" i="15"/>
  <c r="N7" i="15" s="1"/>
  <c r="A7" i="15"/>
  <c r="F8" i="15"/>
  <c r="R8" i="15" s="1"/>
  <c r="F9" i="15"/>
  <c r="R9" i="15" s="1"/>
  <c r="F17" i="15"/>
  <c r="R24" i="14"/>
  <c r="Q25" i="14" s="1"/>
  <c r="Q24" i="16"/>
  <c r="A10" i="16"/>
  <c r="F4" i="17"/>
  <c r="AG4" i="17" s="1"/>
  <c r="F5" i="17"/>
  <c r="L5" i="17" s="1"/>
  <c r="F6" i="17"/>
  <c r="K6" i="17" s="1"/>
  <c r="F7" i="17"/>
  <c r="S7" i="17" s="1"/>
  <c r="F8" i="17"/>
  <c r="L8" i="17" s="1"/>
  <c r="F9" i="17"/>
  <c r="L9" i="17" s="1"/>
  <c r="F17" i="17"/>
  <c r="R24" i="16"/>
  <c r="Q25" i="16" s="1"/>
  <c r="L4" i="19"/>
  <c r="E34" i="19" s="1"/>
  <c r="A34" i="19" s="1"/>
  <c r="M4" i="19"/>
  <c r="S26" i="19" s="1"/>
  <c r="E16" i="20"/>
  <c r="U23" i="20"/>
  <c r="E8" i="21"/>
  <c r="A8" i="21" s="1"/>
  <c r="R23" i="21"/>
  <c r="E10" i="22"/>
  <c r="C4" i="17"/>
  <c r="C5" i="17"/>
  <c r="C6" i="17"/>
  <c r="C7" i="17"/>
  <c r="C8" i="17"/>
  <c r="C9" i="17"/>
  <c r="C4" i="15"/>
  <c r="C4" i="13"/>
  <c r="C4" i="10"/>
  <c r="C4" i="9"/>
  <c r="C4" i="7"/>
  <c r="C4" i="3"/>
  <c r="C5" i="3"/>
  <c r="C6" i="3"/>
  <c r="C7" i="3"/>
  <c r="C8" i="3"/>
  <c r="C9" i="3"/>
  <c r="C4" i="5"/>
  <c r="C5" i="5"/>
  <c r="C6" i="5"/>
  <c r="C7" i="5"/>
  <c r="C8" i="5"/>
  <c r="C9" i="5"/>
  <c r="P26" i="25"/>
  <c r="A9" i="15"/>
  <c r="E9" i="15"/>
  <c r="E7" i="15"/>
  <c r="E5" i="15"/>
  <c r="A6" i="13"/>
  <c r="E5" i="13"/>
  <c r="A9" i="11"/>
  <c r="A7" i="11"/>
  <c r="A7" i="1"/>
  <c r="A6" i="4"/>
  <c r="A8" i="1"/>
  <c r="A9" i="6"/>
  <c r="A9" i="8"/>
  <c r="A8" i="8"/>
  <c r="A11" i="8"/>
  <c r="A8" i="4"/>
  <c r="A11" i="4"/>
  <c r="A9" i="4"/>
  <c r="A9" i="14"/>
  <c r="A10" i="4"/>
  <c r="A6" i="11"/>
  <c r="A7" i="8"/>
  <c r="A11" i="11"/>
  <c r="A8" i="11"/>
  <c r="A6" i="8"/>
  <c r="A7" i="12"/>
  <c r="A10" i="12"/>
  <c r="A6" i="12"/>
  <c r="A9" i="12"/>
  <c r="A7" i="16"/>
  <c r="A11" i="6"/>
  <c r="A11" i="12"/>
  <c r="A9" i="16"/>
  <c r="A6" i="16"/>
  <c r="A11" i="16"/>
  <c r="A8" i="16"/>
  <c r="A6" i="14"/>
  <c r="A8" i="14"/>
  <c r="A10" i="14"/>
  <c r="A7" i="14"/>
  <c r="A10" i="6"/>
  <c r="A7" i="6"/>
  <c r="A6" i="6"/>
  <c r="A6" i="1"/>
  <c r="A9" i="1"/>
  <c r="A10" i="1"/>
  <c r="F16" i="17"/>
  <c r="T18" i="25"/>
  <c r="E4" i="15"/>
  <c r="F16" i="13"/>
  <c r="F16" i="15"/>
  <c r="T26" i="25"/>
  <c r="E8" i="15"/>
  <c r="P22" i="25"/>
  <c r="A6" i="15"/>
  <c r="T22" i="25"/>
  <c r="E6" i="15"/>
  <c r="P18" i="25"/>
  <c r="A4" i="15"/>
  <c r="M24" i="25"/>
  <c r="E7" i="13"/>
  <c r="A9" i="13"/>
  <c r="I28" i="25"/>
  <c r="Y5" i="10" l="1"/>
  <c r="K5" i="17"/>
  <c r="K5" i="10"/>
  <c r="AF5" i="10"/>
  <c r="A16" i="22"/>
  <c r="AF5" i="17"/>
  <c r="Q8" i="13"/>
  <c r="G4" i="15"/>
  <c r="I4" i="15" s="1"/>
  <c r="Y8" i="9"/>
  <c r="L8" i="9"/>
  <c r="R4" i="9"/>
  <c r="Z9" i="3"/>
  <c r="O4" i="13"/>
  <c r="H6" i="13"/>
  <c r="AG9" i="3"/>
  <c r="H8" i="13"/>
  <c r="AE8" i="13"/>
  <c r="AF8" i="13"/>
  <c r="U8" i="15"/>
  <c r="W8" i="15" s="1"/>
  <c r="G8" i="15"/>
  <c r="I8" i="15" s="1"/>
  <c r="N8" i="13"/>
  <c r="P8" i="13" s="1"/>
  <c r="X7" i="15"/>
  <c r="J5" i="13"/>
  <c r="O5" i="13"/>
  <c r="Z5" i="17"/>
  <c r="AG8" i="13"/>
  <c r="S8" i="17"/>
  <c r="N4" i="15"/>
  <c r="P4" i="15" s="1"/>
  <c r="L8" i="15"/>
  <c r="AF4" i="9"/>
  <c r="L4" i="9"/>
  <c r="Y9" i="17"/>
  <c r="R9" i="17"/>
  <c r="Z4" i="9"/>
  <c r="K4" i="9"/>
  <c r="Z9" i="17"/>
  <c r="V4" i="15"/>
  <c r="S5" i="17"/>
  <c r="AG8" i="17"/>
  <c r="AG5" i="17"/>
  <c r="S9" i="17"/>
  <c r="S4" i="9"/>
  <c r="R5" i="10"/>
  <c r="Y5" i="17"/>
  <c r="H5" i="15"/>
  <c r="K9" i="17"/>
  <c r="L5" i="10"/>
  <c r="R5" i="17"/>
  <c r="S5" i="15"/>
  <c r="AG4" i="9"/>
  <c r="Y4" i="9"/>
  <c r="AF7" i="9"/>
  <c r="Q8" i="15"/>
  <c r="AB8" i="15"/>
  <c r="AD8" i="15" s="1"/>
  <c r="K4" i="17"/>
  <c r="N8" i="15"/>
  <c r="P8" i="15" s="1"/>
  <c r="G5" i="13"/>
  <c r="I5" i="13" s="1"/>
  <c r="K7" i="13"/>
  <c r="AF8" i="17"/>
  <c r="K8" i="17"/>
  <c r="R5" i="13"/>
  <c r="AF6" i="17"/>
  <c r="AE7" i="13"/>
  <c r="AE9" i="13"/>
  <c r="N5" i="13"/>
  <c r="P5" i="13" s="1"/>
  <c r="Y5" i="13"/>
  <c r="Z5" i="13"/>
  <c r="S6" i="17"/>
  <c r="Z4" i="5"/>
  <c r="AF5" i="13"/>
  <c r="J8" i="15"/>
  <c r="V9" i="13"/>
  <c r="AC5" i="13"/>
  <c r="S5" i="13"/>
  <c r="K9" i="13"/>
  <c r="AG9" i="17"/>
  <c r="AF8" i="15"/>
  <c r="R5" i="9"/>
  <c r="K5" i="9"/>
  <c r="K4" i="5"/>
  <c r="Y8" i="17"/>
  <c r="R8" i="17"/>
  <c r="Y8" i="15"/>
  <c r="AG6" i="17"/>
  <c r="Z8" i="17"/>
  <c r="O8" i="15"/>
  <c r="AE8" i="15"/>
  <c r="V8" i="15"/>
  <c r="X9" i="13"/>
  <c r="AC8" i="15"/>
  <c r="X8" i="15"/>
  <c r="H8" i="15"/>
  <c r="U9" i="13"/>
  <c r="W9" i="13" s="1"/>
  <c r="H7" i="13"/>
  <c r="U5" i="13"/>
  <c r="W5" i="13" s="1"/>
  <c r="H5" i="13"/>
  <c r="Q5" i="13"/>
  <c r="AE5" i="13"/>
  <c r="AB5" i="13"/>
  <c r="AD5" i="13" s="1"/>
  <c r="K8" i="15"/>
  <c r="Y7" i="13"/>
  <c r="L5" i="13"/>
  <c r="Z8" i="15"/>
  <c r="Y6" i="17"/>
  <c r="Y4" i="5"/>
  <c r="V5" i="13"/>
  <c r="R9" i="13"/>
  <c r="X5" i="13"/>
  <c r="K5" i="13"/>
  <c r="S8" i="15"/>
  <c r="AG8" i="15"/>
  <c r="K6" i="15"/>
  <c r="V6" i="15"/>
  <c r="X6" i="15"/>
  <c r="Y7" i="17"/>
  <c r="G6" i="15"/>
  <c r="I6" i="15" s="1"/>
  <c r="AG7" i="10"/>
  <c r="O4" i="15"/>
  <c r="Q4" i="15"/>
  <c r="AC4" i="15"/>
  <c r="Z4" i="17"/>
  <c r="AB8" i="13"/>
  <c r="AD8" i="13" s="1"/>
  <c r="J8" i="13"/>
  <c r="U7" i="15"/>
  <c r="W7" i="15" s="1"/>
  <c r="J6" i="13"/>
  <c r="AG6" i="13"/>
  <c r="AF4" i="10"/>
  <c r="Y4" i="15"/>
  <c r="K4" i="10"/>
  <c r="AF4" i="15"/>
  <c r="Z4" i="15"/>
  <c r="AF9" i="17"/>
  <c r="L8" i="13"/>
  <c r="Y8" i="13"/>
  <c r="S8" i="13"/>
  <c r="L6" i="17"/>
  <c r="Z6" i="17"/>
  <c r="S4" i="15"/>
  <c r="R6" i="17"/>
  <c r="AB4" i="15"/>
  <c r="AD4" i="15" s="1"/>
  <c r="J4" i="15"/>
  <c r="U4" i="15"/>
  <c r="W4" i="15" s="1"/>
  <c r="Y4" i="17"/>
  <c r="AC8" i="13"/>
  <c r="V8" i="13"/>
  <c r="Z8" i="13"/>
  <c r="R4" i="10"/>
  <c r="AG4" i="15"/>
  <c r="O8" i="13"/>
  <c r="K8" i="13"/>
  <c r="L7" i="17"/>
  <c r="K4" i="15"/>
  <c r="H4" i="15"/>
  <c r="X4" i="15"/>
  <c r="AE4" i="15"/>
  <c r="N6" i="13"/>
  <c r="P6" i="13" s="1"/>
  <c r="G8" i="13"/>
  <c r="I8" i="13" s="1"/>
  <c r="U8" i="13"/>
  <c r="W8" i="13" s="1"/>
  <c r="X8" i="13"/>
  <c r="R4" i="15"/>
  <c r="S8" i="10"/>
  <c r="J6" i="15"/>
  <c r="H6" i="15"/>
  <c r="L6" i="15"/>
  <c r="K9" i="3"/>
  <c r="Y8" i="10"/>
  <c r="L8" i="10"/>
  <c r="AG4" i="10"/>
  <c r="R6" i="15"/>
  <c r="AC6" i="15"/>
  <c r="U6" i="15"/>
  <c r="W6" i="15" s="1"/>
  <c r="N6" i="15"/>
  <c r="P6" i="15" s="1"/>
  <c r="AE6" i="15"/>
  <c r="L9" i="3"/>
  <c r="K9" i="15"/>
  <c r="L4" i="10"/>
  <c r="AF6" i="15"/>
  <c r="S6" i="15"/>
  <c r="AB6" i="15"/>
  <c r="AD6" i="15" s="1"/>
  <c r="Q6" i="15"/>
  <c r="O6" i="15"/>
  <c r="Q9" i="15"/>
  <c r="H9" i="15"/>
  <c r="AG6" i="15"/>
  <c r="AF9" i="3"/>
  <c r="Y4" i="10"/>
  <c r="Z6" i="15"/>
  <c r="S4" i="10"/>
  <c r="V7" i="13"/>
  <c r="V5" i="15"/>
  <c r="V9" i="15"/>
  <c r="J7" i="15"/>
  <c r="K7" i="15"/>
  <c r="N5" i="15"/>
  <c r="P5" i="15" s="1"/>
  <c r="S7" i="10"/>
  <c r="Y7" i="10"/>
  <c r="AG5" i="15"/>
  <c r="O4" i="5"/>
  <c r="AF8" i="9"/>
  <c r="AC5" i="15"/>
  <c r="J5" i="15"/>
  <c r="Y5" i="15"/>
  <c r="AE7" i="15"/>
  <c r="H7" i="15"/>
  <c r="G7" i="15"/>
  <c r="I7" i="15" s="1"/>
  <c r="AB5" i="15"/>
  <c r="AD5" i="15" s="1"/>
  <c r="AF7" i="10"/>
  <c r="K7" i="10"/>
  <c r="L4" i="7"/>
  <c r="AE5" i="15"/>
  <c r="G9" i="15"/>
  <c r="I9" i="15" s="1"/>
  <c r="X7" i="13"/>
  <c r="Y7" i="15"/>
  <c r="V7" i="15"/>
  <c r="Z9" i="15"/>
  <c r="AG7" i="13"/>
  <c r="L7" i="10"/>
  <c r="K4" i="7"/>
  <c r="L7" i="13"/>
  <c r="R7" i="10"/>
  <c r="Z5" i="15"/>
  <c r="R7" i="15"/>
  <c r="L5" i="15"/>
  <c r="AG7" i="9"/>
  <c r="Y7" i="9"/>
  <c r="R7" i="9"/>
  <c r="L7" i="9"/>
  <c r="K7" i="9"/>
  <c r="S7" i="9"/>
  <c r="Z7" i="9"/>
  <c r="Z6" i="3"/>
  <c r="AF6" i="3"/>
  <c r="AG6" i="3"/>
  <c r="Y5" i="7"/>
  <c r="Y5" i="3"/>
  <c r="AG6" i="10"/>
  <c r="R6" i="10"/>
  <c r="K6" i="10"/>
  <c r="Z6" i="10"/>
  <c r="Y6" i="10"/>
  <c r="L6" i="3"/>
  <c r="K6" i="3"/>
  <c r="S6" i="3"/>
  <c r="S6" i="13"/>
  <c r="Z6" i="13"/>
  <c r="L6" i="13"/>
  <c r="U6" i="13"/>
  <c r="W6" i="13" s="1"/>
  <c r="V6" i="13"/>
  <c r="Y6" i="13"/>
  <c r="R6" i="13"/>
  <c r="AF6" i="13"/>
  <c r="X6" i="13"/>
  <c r="AC6" i="13"/>
  <c r="I6" i="13"/>
  <c r="AB6" i="13"/>
  <c r="AD6" i="13" s="1"/>
  <c r="S9" i="9"/>
  <c r="L9" i="9"/>
  <c r="Z9" i="9"/>
  <c r="Y9" i="9"/>
  <c r="AF9" i="9"/>
  <c r="S5" i="9"/>
  <c r="L5" i="9"/>
  <c r="Z5" i="9"/>
  <c r="Y5" i="9"/>
  <c r="AF5" i="9"/>
  <c r="S6" i="10"/>
  <c r="AF4" i="17"/>
  <c r="S4" i="17"/>
  <c r="R4" i="17"/>
  <c r="L4" i="17"/>
  <c r="L9" i="13"/>
  <c r="AF9" i="13"/>
  <c r="G9" i="13"/>
  <c r="I9" i="13" s="1"/>
  <c r="AC9" i="13"/>
  <c r="J9" i="13"/>
  <c r="O9" i="13"/>
  <c r="Y9" i="13"/>
  <c r="Z9" i="13"/>
  <c r="N9" i="13"/>
  <c r="P9" i="13" s="1"/>
  <c r="Q9" i="13"/>
  <c r="H9" i="13"/>
  <c r="AG5" i="9"/>
  <c r="K9" i="9"/>
  <c r="R9" i="9"/>
  <c r="AB9" i="13"/>
  <c r="AD9" i="13" s="1"/>
  <c r="O6" i="13"/>
  <c r="Q6" i="13"/>
  <c r="AE6" i="13"/>
  <c r="K6" i="13"/>
  <c r="L6" i="10"/>
  <c r="Y6" i="3"/>
  <c r="R6" i="3"/>
  <c r="S9" i="13"/>
  <c r="AG9" i="9"/>
  <c r="U7" i="13"/>
  <c r="W7" i="13" s="1"/>
  <c r="U5" i="15"/>
  <c r="X5" i="15"/>
  <c r="Q7" i="13"/>
  <c r="AE9" i="15"/>
  <c r="AB7" i="13"/>
  <c r="AD7" i="13" s="1"/>
  <c r="AG9" i="15"/>
  <c r="Z8" i="10"/>
  <c r="AB7" i="15"/>
  <c r="AD7" i="15" s="1"/>
  <c r="AG7" i="15"/>
  <c r="Z7" i="15"/>
  <c r="AF7" i="15"/>
  <c r="O7" i="15"/>
  <c r="Z5" i="3"/>
  <c r="S9" i="3"/>
  <c r="R9" i="3"/>
  <c r="X9" i="15"/>
  <c r="L9" i="15"/>
  <c r="Y9" i="15"/>
  <c r="Z7" i="13"/>
  <c r="Q5" i="15"/>
  <c r="K8" i="10"/>
  <c r="AG8" i="10"/>
  <c r="AF8" i="10"/>
  <c r="Z5" i="10"/>
  <c r="AF5" i="15"/>
  <c r="R5" i="15"/>
  <c r="K5" i="15"/>
  <c r="AG5" i="10"/>
  <c r="S8" i="9"/>
  <c r="AG8" i="9"/>
  <c r="K8" i="9"/>
  <c r="R8" i="9"/>
  <c r="J7" i="13"/>
  <c r="G7" i="13"/>
  <c r="I7" i="13" s="1"/>
  <c r="AC7" i="13"/>
  <c r="O7" i="13"/>
  <c r="N7" i="13"/>
  <c r="P7" i="13" s="1"/>
  <c r="O5" i="15"/>
  <c r="U9" i="15"/>
  <c r="W9" i="15" s="1"/>
  <c r="O9" i="15"/>
  <c r="AC9" i="15"/>
  <c r="AB4" i="13"/>
  <c r="AD4" i="13" s="1"/>
  <c r="Q7" i="15"/>
  <c r="AC7" i="15"/>
  <c r="L7" i="15"/>
  <c r="S7" i="15"/>
  <c r="J9" i="15"/>
  <c r="Y9" i="3"/>
  <c r="AF9" i="15"/>
  <c r="N9" i="15"/>
  <c r="P9" i="15" s="1"/>
  <c r="S9" i="15"/>
  <c r="R7" i="13"/>
  <c r="S7" i="13"/>
  <c r="AB9" i="15"/>
  <c r="AD9" i="15" s="1"/>
  <c r="Z8" i="9"/>
  <c r="F20" i="25"/>
  <c r="U4" i="5"/>
  <c r="W4" i="5" s="1"/>
  <c r="E4" i="7"/>
  <c r="R4" i="7" s="1"/>
  <c r="B8" i="25"/>
  <c r="U5" i="10"/>
  <c r="W5" i="10" s="1"/>
  <c r="B14" i="25"/>
  <c r="B20" i="25"/>
  <c r="W10" i="25"/>
  <c r="V8" i="9"/>
  <c r="AA8" i="25"/>
  <c r="AA20" i="25"/>
  <c r="V4" i="5"/>
  <c r="M4" i="25"/>
  <c r="E20" i="20"/>
  <c r="N5" i="10"/>
  <c r="P5" i="10" s="1"/>
  <c r="A7" i="7"/>
  <c r="AE5" i="10"/>
  <c r="F8" i="25"/>
  <c r="AB6" i="3"/>
  <c r="AD6" i="3" s="1"/>
  <c r="W12" i="25"/>
  <c r="AE9" i="9"/>
  <c r="R25" i="14"/>
  <c r="R26" i="14" s="1"/>
  <c r="E30" i="19"/>
  <c r="A30" i="19" s="1"/>
  <c r="P6" i="25"/>
  <c r="F18" i="25"/>
  <c r="F14" i="25"/>
  <c r="A5" i="5"/>
  <c r="E9" i="5"/>
  <c r="A6" i="5"/>
  <c r="G6" i="5" s="1"/>
  <c r="I6" i="5" s="1"/>
  <c r="G5" i="10"/>
  <c r="I5" i="10" s="1"/>
  <c r="X5" i="10"/>
  <c r="AC4" i="5"/>
  <c r="J4" i="5"/>
  <c r="Q4" i="5"/>
  <c r="P4" i="25"/>
  <c r="Q25" i="12"/>
  <c r="R26" i="12" s="1"/>
  <c r="E7" i="3"/>
  <c r="A8" i="17"/>
  <c r="J5" i="10"/>
  <c r="H5" i="10"/>
  <c r="N4" i="5"/>
  <c r="P4" i="5" s="1"/>
  <c r="X4" i="5"/>
  <c r="AB4" i="5"/>
  <c r="AD4" i="5" s="1"/>
  <c r="E8" i="5"/>
  <c r="W4" i="25"/>
  <c r="R25" i="16"/>
  <c r="R26" i="16" s="1"/>
  <c r="E9" i="7"/>
  <c r="B6" i="25"/>
  <c r="I4" i="25"/>
  <c r="Q5" i="10"/>
  <c r="AC5" i="10"/>
  <c r="H4" i="5"/>
  <c r="E8" i="20"/>
  <c r="A8" i="20" s="1"/>
  <c r="E20" i="19"/>
  <c r="A20" i="19" s="1"/>
  <c r="E8" i="19"/>
  <c r="A8" i="19" s="1"/>
  <c r="E12" i="21"/>
  <c r="A12" i="21" s="1"/>
  <c r="E12" i="20"/>
  <c r="R27" i="22"/>
  <c r="S28" i="22" s="1"/>
  <c r="W22" i="25"/>
  <c r="E9" i="17"/>
  <c r="O9" i="17" s="1"/>
  <c r="B26" i="25"/>
  <c r="V5" i="10"/>
  <c r="A6" i="7"/>
  <c r="AG6" i="7" s="1"/>
  <c r="E24" i="19"/>
  <c r="A24" i="19" s="1"/>
  <c r="E12" i="19"/>
  <c r="A12" i="19" s="1"/>
  <c r="A9" i="10"/>
  <c r="H9" i="10" s="1"/>
  <c r="E16" i="19"/>
  <c r="A16" i="19" s="1"/>
  <c r="AA22" i="25"/>
  <c r="O5" i="9"/>
  <c r="AE5" i="9"/>
  <c r="A5" i="17"/>
  <c r="V5" i="17" s="1"/>
  <c r="E8" i="10"/>
  <c r="M8" i="25"/>
  <c r="AA12" i="25"/>
  <c r="F28" i="25"/>
  <c r="E7" i="5"/>
  <c r="R25" i="11"/>
  <c r="R26" i="11" s="1"/>
  <c r="E5" i="7"/>
  <c r="AB5" i="7" s="1"/>
  <c r="AD5" i="7" s="1"/>
  <c r="A4" i="3"/>
  <c r="W14" i="25"/>
  <c r="AB5" i="10"/>
  <c r="AD5" i="10" s="1"/>
  <c r="W6" i="25"/>
  <c r="AA10" i="25"/>
  <c r="A9" i="5"/>
  <c r="K9" i="5" s="1"/>
  <c r="S23" i="21"/>
  <c r="S24" i="21" s="1"/>
  <c r="AA6" i="25"/>
  <c r="AA4" i="25"/>
  <c r="A4" i="10"/>
  <c r="Q4" i="10" s="1"/>
  <c r="E7" i="17"/>
  <c r="E8" i="7"/>
  <c r="AA14" i="25"/>
  <c r="E38" i="19"/>
  <c r="A38" i="19" s="1"/>
  <c r="X5" i="9"/>
  <c r="AB5" i="9"/>
  <c r="AD5" i="9" s="1"/>
  <c r="N5" i="9"/>
  <c r="P5" i="9" s="1"/>
  <c r="AE6" i="3"/>
  <c r="AC5" i="9"/>
  <c r="H5" i="9"/>
  <c r="V23" i="20"/>
  <c r="V24" i="20" s="1"/>
  <c r="X9" i="9"/>
  <c r="O6" i="17"/>
  <c r="U6" i="17"/>
  <c r="W6" i="17" s="1"/>
  <c r="X9" i="3"/>
  <c r="AB9" i="3"/>
  <c r="AD9" i="3" s="1"/>
  <c r="G9" i="3"/>
  <c r="I9" i="3" s="1"/>
  <c r="J9" i="3"/>
  <c r="H9" i="3"/>
  <c r="AE9" i="3"/>
  <c r="Q9" i="3"/>
  <c r="AC9" i="3"/>
  <c r="U9" i="3"/>
  <c r="W9" i="3" s="1"/>
  <c r="F24" i="25"/>
  <c r="E7" i="10"/>
  <c r="V9" i="3"/>
  <c r="W18" i="25"/>
  <c r="A4" i="17"/>
  <c r="AA18" i="25"/>
  <c r="E4" i="17"/>
  <c r="A8" i="3"/>
  <c r="B12" i="25"/>
  <c r="A7" i="3"/>
  <c r="R7" i="3" s="1"/>
  <c r="B10" i="25"/>
  <c r="A7" i="5"/>
  <c r="I10" i="25"/>
  <c r="M6" i="25"/>
  <c r="E5" i="5"/>
  <c r="B22" i="25"/>
  <c r="A6" i="10"/>
  <c r="N9" i="3"/>
  <c r="P9" i="3" s="1"/>
  <c r="W24" i="25"/>
  <c r="A7" i="17"/>
  <c r="E4" i="3"/>
  <c r="F4" i="25"/>
  <c r="E8" i="3"/>
  <c r="F12" i="25"/>
  <c r="E5" i="3"/>
  <c r="U5" i="3" s="1"/>
  <c r="W5" i="3" s="1"/>
  <c r="F6" i="25"/>
  <c r="P14" i="25"/>
  <c r="A9" i="7"/>
  <c r="K9" i="7" s="1"/>
  <c r="B24" i="25"/>
  <c r="A7" i="10"/>
  <c r="G4" i="9"/>
  <c r="I4" i="9" s="1"/>
  <c r="U4" i="9"/>
  <c r="W4" i="9" s="1"/>
  <c r="X4" i="9"/>
  <c r="AE4" i="9"/>
  <c r="O4" i="9"/>
  <c r="V4" i="9"/>
  <c r="P12" i="25"/>
  <c r="A8" i="7"/>
  <c r="A6" i="9"/>
  <c r="H6" i="9" s="1"/>
  <c r="W8" i="25"/>
  <c r="O9" i="3"/>
  <c r="H6" i="3"/>
  <c r="O6" i="3"/>
  <c r="X6" i="3"/>
  <c r="G6" i="3"/>
  <c r="I6" i="3" s="1"/>
  <c r="Q6" i="3"/>
  <c r="U6" i="3"/>
  <c r="W6" i="3" s="1"/>
  <c r="J6" i="3"/>
  <c r="N6" i="3"/>
  <c r="P6" i="3" s="1"/>
  <c r="AC6" i="3"/>
  <c r="V6" i="3"/>
  <c r="G4" i="5"/>
  <c r="I4" i="5" s="1"/>
  <c r="AE4" i="5"/>
  <c r="F22" i="25"/>
  <c r="E6" i="10"/>
  <c r="O9" i="9"/>
  <c r="N9" i="9"/>
  <c r="P9" i="9" s="1"/>
  <c r="AB9" i="9"/>
  <c r="AD9" i="9" s="1"/>
  <c r="AC9" i="9"/>
  <c r="R26" i="19"/>
  <c r="S27" i="19" s="1"/>
  <c r="E8" i="17"/>
  <c r="H9" i="9"/>
  <c r="O5" i="10"/>
  <c r="W28" i="25"/>
  <c r="P7" i="15"/>
  <c r="U7" i="9"/>
  <c r="W7" i="9" s="1"/>
  <c r="AC7" i="9"/>
  <c r="O7" i="9"/>
  <c r="AB7" i="9"/>
  <c r="AD7" i="9" s="1"/>
  <c r="Q7" i="9"/>
  <c r="N7" i="9"/>
  <c r="P7" i="9" s="1"/>
  <c r="V7" i="9"/>
  <c r="AE7" i="9"/>
  <c r="X7" i="9"/>
  <c r="J7" i="9"/>
  <c r="AG4" i="13"/>
  <c r="Y4" i="13"/>
  <c r="Z4" i="13"/>
  <c r="U4" i="13"/>
  <c r="S4" i="13"/>
  <c r="K4" i="13"/>
  <c r="AC4" i="13"/>
  <c r="AE4" i="13"/>
  <c r="AF4" i="13"/>
  <c r="X4" i="13"/>
  <c r="R4" i="13"/>
  <c r="I4" i="13"/>
  <c r="Q4" i="13"/>
  <c r="V4" i="13"/>
  <c r="J4" i="13"/>
  <c r="H4" i="13"/>
  <c r="N4" i="13"/>
  <c r="R9" i="10"/>
  <c r="AF9" i="10"/>
  <c r="Y9" i="10"/>
  <c r="AG9" i="10"/>
  <c r="Z9" i="10"/>
  <c r="K9" i="10"/>
  <c r="G6" i="17"/>
  <c r="X6" i="17"/>
  <c r="AE6" i="17"/>
  <c r="N6" i="17"/>
  <c r="AC6" i="17"/>
  <c r="AB6" i="17"/>
  <c r="V6" i="17"/>
  <c r="H6" i="17"/>
  <c r="J6" i="17"/>
  <c r="I12" i="25"/>
  <c r="A8" i="5"/>
  <c r="K8" i="5" s="1"/>
  <c r="L4" i="13"/>
  <c r="L9" i="10"/>
  <c r="T10" i="25"/>
  <c r="E7" i="7"/>
  <c r="Z5" i="7"/>
  <c r="Q6" i="17"/>
  <c r="AB8" i="9"/>
  <c r="AD8" i="9" s="1"/>
  <c r="J8" i="9"/>
  <c r="Q8" i="9"/>
  <c r="N8" i="9"/>
  <c r="P8" i="9" s="1"/>
  <c r="AC8" i="9"/>
  <c r="U8" i="9"/>
  <c r="W8" i="9" s="1"/>
  <c r="X8" i="9"/>
  <c r="AE8" i="9"/>
  <c r="O8" i="9"/>
  <c r="G8" i="9"/>
  <c r="I8" i="9" s="1"/>
  <c r="K7" i="17"/>
  <c r="AG7" i="17"/>
  <c r="Z7" i="17"/>
  <c r="AF7" i="17"/>
  <c r="R7" i="17"/>
  <c r="AF4" i="5"/>
  <c r="L4" i="5"/>
  <c r="R4" i="5"/>
  <c r="S4" i="5"/>
  <c r="AG4" i="5"/>
  <c r="T8" i="25"/>
  <c r="E6" i="7"/>
  <c r="J9" i="9"/>
  <c r="Q9" i="9"/>
  <c r="H7" i="9"/>
  <c r="V5" i="9"/>
  <c r="U5" i="9"/>
  <c r="J5" i="9"/>
  <c r="Q5" i="9"/>
  <c r="H4" i="9"/>
  <c r="AB4" i="9"/>
  <c r="J4" i="9"/>
  <c r="Q4" i="9"/>
  <c r="N4" i="9"/>
  <c r="AC4" i="9"/>
  <c r="H8" i="9"/>
  <c r="U9" i="9"/>
  <c r="W9" i="9" s="1"/>
  <c r="V9" i="9"/>
  <c r="G9" i="9"/>
  <c r="I9" i="9" s="1"/>
  <c r="G7" i="9"/>
  <c r="I7" i="9" s="1"/>
  <c r="G5" i="9"/>
  <c r="Z8" i="5" l="1"/>
  <c r="AF8" i="5"/>
  <c r="R8" i="5"/>
  <c r="AG8" i="5"/>
  <c r="Y8" i="5"/>
  <c r="L8" i="5"/>
  <c r="S8" i="5"/>
  <c r="AF9" i="5"/>
  <c r="AG9" i="5"/>
  <c r="Z9" i="5"/>
  <c r="S9" i="5"/>
  <c r="L9" i="5"/>
  <c r="R9" i="5"/>
  <c r="Y9" i="5"/>
  <c r="Y6" i="9"/>
  <c r="Y10" i="9" s="1"/>
  <c r="K18" i="9" s="1"/>
  <c r="S6" i="9"/>
  <c r="S10" i="9" s="1"/>
  <c r="L17" i="9" s="1"/>
  <c r="L6" i="9"/>
  <c r="L10" i="9" s="1"/>
  <c r="L16" i="9" s="1"/>
  <c r="AG6" i="9"/>
  <c r="AG10" i="9" s="1"/>
  <c r="L19" i="9" s="1"/>
  <c r="AF6" i="9"/>
  <c r="AF10" i="9" s="1"/>
  <c r="K19" i="9" s="1"/>
  <c r="Z6" i="9"/>
  <c r="Z10" i="9" s="1"/>
  <c r="L18" i="9" s="1"/>
  <c r="R6" i="9"/>
  <c r="R10" i="9" s="1"/>
  <c r="K17" i="9" s="1"/>
  <c r="K6" i="9"/>
  <c r="K10" i="9" s="1"/>
  <c r="K16" i="9" s="1"/>
  <c r="Z6" i="7"/>
  <c r="S6" i="7"/>
  <c r="AF6" i="7"/>
  <c r="K6" i="7"/>
  <c r="R6" i="7"/>
  <c r="L6" i="7"/>
  <c r="Y6" i="7"/>
  <c r="S7" i="3"/>
  <c r="K7" i="3"/>
  <c r="Z7" i="3"/>
  <c r="Y7" i="3"/>
  <c r="AG7" i="3"/>
  <c r="L7" i="3"/>
  <c r="AF7" i="3"/>
  <c r="S10" i="17"/>
  <c r="L17" i="17" s="1"/>
  <c r="Z10" i="17"/>
  <c r="L18" i="17" s="1"/>
  <c r="AG4" i="7"/>
  <c r="AC4" i="7"/>
  <c r="Y4" i="7"/>
  <c r="Z4" i="7"/>
  <c r="AF4" i="7"/>
  <c r="S4" i="7"/>
  <c r="AG10" i="17"/>
  <c r="L19" i="17" s="1"/>
  <c r="K10" i="17"/>
  <c r="K16" i="17" s="1"/>
  <c r="AF9" i="7"/>
  <c r="S9" i="7"/>
  <c r="L9" i="7"/>
  <c r="Y9" i="7"/>
  <c r="AG9" i="7"/>
  <c r="Z9" i="7"/>
  <c r="R9" i="7"/>
  <c r="Z8" i="7"/>
  <c r="Y8" i="7"/>
  <c r="K8" i="7"/>
  <c r="S8" i="7"/>
  <c r="Z7" i="7"/>
  <c r="R8" i="7"/>
  <c r="AG8" i="7"/>
  <c r="AF8" i="7"/>
  <c r="L8" i="7"/>
  <c r="R7" i="7"/>
  <c r="Y7" i="7"/>
  <c r="AF7" i="5"/>
  <c r="K7" i="7"/>
  <c r="AG7" i="7"/>
  <c r="S7" i="7"/>
  <c r="L7" i="7"/>
  <c r="AF7" i="7"/>
  <c r="Y7" i="5"/>
  <c r="AG7" i="5"/>
  <c r="Z7" i="5"/>
  <c r="R7" i="5"/>
  <c r="L7" i="5"/>
  <c r="K7" i="5"/>
  <c r="S7" i="5"/>
  <c r="H10" i="13"/>
  <c r="H16" i="13" s="1"/>
  <c r="R10" i="17"/>
  <c r="K17" i="17" s="1"/>
  <c r="AF10" i="17"/>
  <c r="K19" i="17" s="1"/>
  <c r="X10" i="15"/>
  <c r="J18" i="15" s="1"/>
  <c r="L10" i="15"/>
  <c r="L16" i="15" s="1"/>
  <c r="AE10" i="13"/>
  <c r="J19" i="13" s="1"/>
  <c r="AG10" i="13"/>
  <c r="L19" i="13" s="1"/>
  <c r="K10" i="15"/>
  <c r="K16" i="15" s="1"/>
  <c r="K10" i="10"/>
  <c r="K16" i="10" s="1"/>
  <c r="J10" i="15"/>
  <c r="J16" i="15" s="1"/>
  <c r="Y10" i="17"/>
  <c r="K18" i="17" s="1"/>
  <c r="Y10" i="13"/>
  <c r="K18" i="13" s="1"/>
  <c r="H10" i="15"/>
  <c r="H16" i="15" s="1"/>
  <c r="R10" i="15"/>
  <c r="K17" i="15" s="1"/>
  <c r="L10" i="17"/>
  <c r="L16" i="17" s="1"/>
  <c r="S10" i="10"/>
  <c r="L17" i="10" s="1"/>
  <c r="AF10" i="10"/>
  <c r="K19" i="10" s="1"/>
  <c r="J10" i="13"/>
  <c r="J16" i="13" s="1"/>
  <c r="Z10" i="15"/>
  <c r="L18" i="15" s="1"/>
  <c r="O10" i="13"/>
  <c r="H17" i="13" s="1"/>
  <c r="L10" i="13"/>
  <c r="L16" i="13" s="1"/>
  <c r="R10" i="13"/>
  <c r="K17" i="13" s="1"/>
  <c r="AC10" i="13"/>
  <c r="H19" i="13" s="1"/>
  <c r="Z10" i="13"/>
  <c r="L18" i="13" s="1"/>
  <c r="Y10" i="15"/>
  <c r="K18" i="15" s="1"/>
  <c r="V10" i="15"/>
  <c r="H18" i="15" s="1"/>
  <c r="P10" i="15"/>
  <c r="I17" i="15" s="1"/>
  <c r="G10" i="15"/>
  <c r="G16" i="15" s="1"/>
  <c r="AG10" i="10"/>
  <c r="L19" i="10" s="1"/>
  <c r="AD10" i="15"/>
  <c r="I19" i="15" s="1"/>
  <c r="AE10" i="15"/>
  <c r="J19" i="15" s="1"/>
  <c r="L5" i="7"/>
  <c r="R10" i="10"/>
  <c r="K17" i="10" s="1"/>
  <c r="V10" i="13"/>
  <c r="H18" i="13" s="1"/>
  <c r="X10" i="13"/>
  <c r="J18" i="13" s="1"/>
  <c r="K10" i="13"/>
  <c r="K16" i="13" s="1"/>
  <c r="N10" i="15"/>
  <c r="G17" i="15" s="1"/>
  <c r="AC10" i="15"/>
  <c r="AF10" i="15"/>
  <c r="K19" i="15" s="1"/>
  <c r="Y10" i="10"/>
  <c r="K18" i="10" s="1"/>
  <c r="O10" i="15"/>
  <c r="H17" i="15" s="1"/>
  <c r="Q10" i="15"/>
  <c r="J17" i="15" s="1"/>
  <c r="AG10" i="15"/>
  <c r="L19" i="15" s="1"/>
  <c r="I10" i="15"/>
  <c r="I16" i="15" s="1"/>
  <c r="AF6" i="5"/>
  <c r="K6" i="5"/>
  <c r="S6" i="5"/>
  <c r="L6" i="5"/>
  <c r="AG6" i="5"/>
  <c r="Z6" i="5"/>
  <c r="Y6" i="5"/>
  <c r="R6" i="5"/>
  <c r="AF8" i="3"/>
  <c r="Z8" i="3"/>
  <c r="S8" i="3"/>
  <c r="K8" i="3"/>
  <c r="R8" i="3"/>
  <c r="L8" i="3"/>
  <c r="Y8" i="3"/>
  <c r="AG8" i="3"/>
  <c r="K5" i="7"/>
  <c r="AG5" i="7"/>
  <c r="S5" i="7"/>
  <c r="R5" i="7"/>
  <c r="S4" i="3"/>
  <c r="AF5" i="7"/>
  <c r="Y4" i="3"/>
  <c r="AG4" i="3"/>
  <c r="AF4" i="3"/>
  <c r="K4" i="3"/>
  <c r="L4" i="3"/>
  <c r="R4" i="3"/>
  <c r="Z4" i="3"/>
  <c r="K5" i="3"/>
  <c r="AF5" i="3"/>
  <c r="L5" i="3"/>
  <c r="R5" i="3"/>
  <c r="AG5" i="3"/>
  <c r="S5" i="3"/>
  <c r="K5" i="5"/>
  <c r="AG5" i="5"/>
  <c r="AF5" i="5"/>
  <c r="L5" i="5"/>
  <c r="Z5" i="5"/>
  <c r="R5" i="5"/>
  <c r="S5" i="5"/>
  <c r="Y5" i="5"/>
  <c r="AD10" i="13"/>
  <c r="I19" i="13" s="1"/>
  <c r="W5" i="15"/>
  <c r="W10" i="15" s="1"/>
  <c r="U10" i="15"/>
  <c r="G18" i="15" s="1"/>
  <c r="Z10" i="10"/>
  <c r="L18" i="10" s="1"/>
  <c r="G10" i="13"/>
  <c r="G16" i="13" s="1"/>
  <c r="AB10" i="15"/>
  <c r="G19" i="15" s="1"/>
  <c r="L10" i="10"/>
  <c r="L16" i="10" s="1"/>
  <c r="Q10" i="13"/>
  <c r="J17" i="13" s="1"/>
  <c r="AF10" i="13"/>
  <c r="K19" i="13" s="1"/>
  <c r="S10" i="13"/>
  <c r="L17" i="13" s="1"/>
  <c r="AB10" i="13"/>
  <c r="G19" i="13" s="1"/>
  <c r="I10" i="13"/>
  <c r="I16" i="13" s="1"/>
  <c r="U10" i="13"/>
  <c r="G18" i="13" s="1"/>
  <c r="S10" i="15"/>
  <c r="L17" i="15" s="1"/>
  <c r="AB6" i="5"/>
  <c r="AD6" i="5" s="1"/>
  <c r="AC6" i="5"/>
  <c r="Q4" i="7"/>
  <c r="J4" i="7"/>
  <c r="U4" i="7"/>
  <c r="W4" i="7" s="1"/>
  <c r="V4" i="7"/>
  <c r="N4" i="7"/>
  <c r="P4" i="7" s="1"/>
  <c r="G4" i="7"/>
  <c r="I4" i="7" s="1"/>
  <c r="H4" i="7"/>
  <c r="AE4" i="7"/>
  <c r="X4" i="7"/>
  <c r="AB4" i="7"/>
  <c r="AD4" i="7" s="1"/>
  <c r="O4" i="7"/>
  <c r="X8" i="17"/>
  <c r="Q6" i="5"/>
  <c r="N6" i="5"/>
  <c r="P6" i="5" s="1"/>
  <c r="AE6" i="5"/>
  <c r="V6" i="5"/>
  <c r="J6" i="5"/>
  <c r="AE9" i="17"/>
  <c r="AC9" i="10"/>
  <c r="N9" i="10"/>
  <c r="P9" i="10" s="1"/>
  <c r="Q8" i="3"/>
  <c r="N5" i="5"/>
  <c r="P5" i="5" s="1"/>
  <c r="X9" i="5"/>
  <c r="G9" i="7"/>
  <c r="I9" i="7" s="1"/>
  <c r="X4" i="10"/>
  <c r="U9" i="10"/>
  <c r="W9" i="10" s="1"/>
  <c r="J5" i="7"/>
  <c r="O9" i="10"/>
  <c r="AB9" i="10"/>
  <c r="AD9" i="10" s="1"/>
  <c r="O5" i="5"/>
  <c r="J9" i="10"/>
  <c r="V9" i="10"/>
  <c r="AC7" i="3"/>
  <c r="G9" i="10"/>
  <c r="I9" i="10" s="1"/>
  <c r="U6" i="5"/>
  <c r="W6" i="5" s="1"/>
  <c r="AC9" i="7"/>
  <c r="Q9" i="10"/>
  <c r="AE9" i="10"/>
  <c r="J4" i="3"/>
  <c r="X9" i="10"/>
  <c r="AC7" i="17"/>
  <c r="X6" i="5"/>
  <c r="AE5" i="5"/>
  <c r="AE9" i="7"/>
  <c r="H5" i="5"/>
  <c r="V9" i="7"/>
  <c r="AC5" i="5"/>
  <c r="H5" i="17"/>
  <c r="N4" i="3"/>
  <c r="P4" i="3" s="1"/>
  <c r="H6" i="5"/>
  <c r="O6" i="5"/>
  <c r="X5" i="5"/>
  <c r="O9" i="7"/>
  <c r="X5" i="17"/>
  <c r="V9" i="17"/>
  <c r="H9" i="7"/>
  <c r="G9" i="17"/>
  <c r="I9" i="17" s="1"/>
  <c r="H5" i="7"/>
  <c r="U9" i="7"/>
  <c r="W9" i="7" s="1"/>
  <c r="J9" i="7"/>
  <c r="Q9" i="17"/>
  <c r="U9" i="17"/>
  <c r="W9" i="17" s="1"/>
  <c r="N9" i="7"/>
  <c r="P9" i="7" s="1"/>
  <c r="AB9" i="7"/>
  <c r="AD9" i="7" s="1"/>
  <c r="AB8" i="3"/>
  <c r="AD8" i="3" s="1"/>
  <c r="O6" i="9"/>
  <c r="O10" i="9" s="1"/>
  <c r="H17" i="9" s="1"/>
  <c r="N6" i="9"/>
  <c r="P6" i="9" s="1"/>
  <c r="X5" i="7"/>
  <c r="O4" i="3"/>
  <c r="J5" i="17"/>
  <c r="U4" i="10"/>
  <c r="W4" i="10" s="1"/>
  <c r="U5" i="17"/>
  <c r="W5" i="17" s="1"/>
  <c r="U9" i="5"/>
  <c r="W9" i="5" s="1"/>
  <c r="AE5" i="17"/>
  <c r="AC5" i="17"/>
  <c r="AB5" i="17"/>
  <c r="AD5" i="17" s="1"/>
  <c r="G5" i="17"/>
  <c r="I5" i="17" s="1"/>
  <c r="AC5" i="7"/>
  <c r="Q5" i="3"/>
  <c r="H9" i="17"/>
  <c r="AB9" i="17"/>
  <c r="AD9" i="17" s="1"/>
  <c r="AC9" i="17"/>
  <c r="X9" i="17"/>
  <c r="N9" i="17"/>
  <c r="P9" i="17" s="1"/>
  <c r="J9" i="17"/>
  <c r="G4" i="10"/>
  <c r="I4" i="10" s="1"/>
  <c r="V4" i="10"/>
  <c r="AE4" i="10"/>
  <c r="AC4" i="10"/>
  <c r="N4" i="10"/>
  <c r="P4" i="10" s="1"/>
  <c r="H4" i="10"/>
  <c r="AE9" i="5"/>
  <c r="N9" i="5"/>
  <c r="P9" i="5" s="1"/>
  <c r="O9" i="5"/>
  <c r="AC9" i="5"/>
  <c r="V9" i="5"/>
  <c r="J9" i="5"/>
  <c r="H9" i="5"/>
  <c r="AB9" i="5"/>
  <c r="AD9" i="5" s="1"/>
  <c r="AC8" i="10"/>
  <c r="N8" i="10"/>
  <c r="P8" i="10" s="1"/>
  <c r="O8" i="10"/>
  <c r="Q8" i="10"/>
  <c r="V8" i="10"/>
  <c r="U8" i="10"/>
  <c r="W8" i="10" s="1"/>
  <c r="AB8" i="10"/>
  <c r="AD8" i="10" s="1"/>
  <c r="G8" i="10"/>
  <c r="I8" i="10" s="1"/>
  <c r="H8" i="10"/>
  <c r="J8" i="10"/>
  <c r="AE8" i="10"/>
  <c r="X8" i="10"/>
  <c r="V6" i="9"/>
  <c r="V10" i="9" s="1"/>
  <c r="H18" i="9" s="1"/>
  <c r="N5" i="7"/>
  <c r="P5" i="7" s="1"/>
  <c r="Q9" i="5"/>
  <c r="O5" i="7"/>
  <c r="AC5" i="3"/>
  <c r="O4" i="10"/>
  <c r="O5" i="17"/>
  <c r="N5" i="17"/>
  <c r="P5" i="17" s="1"/>
  <c r="Q5" i="17"/>
  <c r="AC8" i="3"/>
  <c r="G5" i="7"/>
  <c r="I5" i="7" s="1"/>
  <c r="U5" i="7"/>
  <c r="W5" i="7" s="1"/>
  <c r="AE5" i="7"/>
  <c r="Q5" i="7"/>
  <c r="AB6" i="9"/>
  <c r="AD6" i="9" s="1"/>
  <c r="G9" i="5"/>
  <c r="I9" i="5" s="1"/>
  <c r="J4" i="10"/>
  <c r="V5" i="7"/>
  <c r="Q7" i="3"/>
  <c r="X4" i="3"/>
  <c r="AB4" i="10"/>
  <c r="AD4" i="10" s="1"/>
  <c r="X8" i="3"/>
  <c r="G8" i="3"/>
  <c r="I8" i="3" s="1"/>
  <c r="N8" i="3"/>
  <c r="P8" i="3" s="1"/>
  <c r="U8" i="3"/>
  <c r="W8" i="3" s="1"/>
  <c r="O8" i="3"/>
  <c r="H8" i="3"/>
  <c r="AE8" i="3"/>
  <c r="AB8" i="17"/>
  <c r="AD8" i="17" s="1"/>
  <c r="G8" i="17"/>
  <c r="I8" i="17" s="1"/>
  <c r="J5" i="3"/>
  <c r="G5" i="3"/>
  <c r="I5" i="3" s="1"/>
  <c r="G7" i="3"/>
  <c r="I7" i="3" s="1"/>
  <c r="U4" i="3"/>
  <c r="W4" i="3" s="1"/>
  <c r="Q4" i="3"/>
  <c r="AE5" i="3"/>
  <c r="O7" i="10"/>
  <c r="X7" i="10"/>
  <c r="U7" i="10"/>
  <c r="W7" i="10" s="1"/>
  <c r="V7" i="10"/>
  <c r="AC7" i="10"/>
  <c r="AE7" i="10"/>
  <c r="H7" i="10"/>
  <c r="J7" i="10"/>
  <c r="Q7" i="10"/>
  <c r="N7" i="10"/>
  <c r="P7" i="10" s="1"/>
  <c r="AB7" i="10"/>
  <c r="AD7" i="10" s="1"/>
  <c r="G7" i="10"/>
  <c r="I7" i="10" s="1"/>
  <c r="H10" i="9"/>
  <c r="H16" i="9" s="1"/>
  <c r="Q5" i="5"/>
  <c r="G5" i="5"/>
  <c r="I5" i="5" s="1"/>
  <c r="AB5" i="3"/>
  <c r="AD5" i="3" s="1"/>
  <c r="N5" i="3"/>
  <c r="P5" i="3" s="1"/>
  <c r="V4" i="3"/>
  <c r="AB4" i="3"/>
  <c r="AD4" i="3" s="1"/>
  <c r="AE4" i="3"/>
  <c r="V5" i="3"/>
  <c r="AC6" i="9"/>
  <c r="AC10" i="9" s="1"/>
  <c r="G6" i="9"/>
  <c r="I6" i="9" s="1"/>
  <c r="U6" i="9"/>
  <c r="W6" i="9" s="1"/>
  <c r="J6" i="9"/>
  <c r="J10" i="9" s="1"/>
  <c r="J16" i="9" s="1"/>
  <c r="X6" i="9"/>
  <c r="X10" i="9" s="1"/>
  <c r="J18" i="9" s="1"/>
  <c r="AE6" i="9"/>
  <c r="AE10" i="9" s="1"/>
  <c r="J19" i="9" s="1"/>
  <c r="Q6" i="9"/>
  <c r="Q10" i="9" s="1"/>
  <c r="J17" i="9" s="1"/>
  <c r="Q9" i="7"/>
  <c r="X9" i="7"/>
  <c r="G7" i="17"/>
  <c r="I7" i="17" s="1"/>
  <c r="X7" i="17"/>
  <c r="O7" i="17"/>
  <c r="N7" i="17"/>
  <c r="P7" i="17" s="1"/>
  <c r="H7" i="17"/>
  <c r="AE7" i="17"/>
  <c r="J7" i="17"/>
  <c r="V7" i="17"/>
  <c r="Q7" i="17"/>
  <c r="AB7" i="17"/>
  <c r="AD7" i="17" s="1"/>
  <c r="U7" i="17"/>
  <c r="W7" i="17" s="1"/>
  <c r="AE6" i="10"/>
  <c r="AB6" i="10"/>
  <c r="AD6" i="10" s="1"/>
  <c r="U6" i="10"/>
  <c r="J6" i="10"/>
  <c r="AC6" i="10"/>
  <c r="V6" i="10"/>
  <c r="N6" i="10"/>
  <c r="O6" i="10"/>
  <c r="X6" i="10"/>
  <c r="H6" i="10"/>
  <c r="G6" i="10"/>
  <c r="Q6" i="10"/>
  <c r="U4" i="17"/>
  <c r="H4" i="17"/>
  <c r="AB4" i="17"/>
  <c r="AD4" i="17" s="1"/>
  <c r="J4" i="17"/>
  <c r="V4" i="17"/>
  <c r="N4" i="17"/>
  <c r="P4" i="17" s="1"/>
  <c r="AC4" i="17"/>
  <c r="X4" i="17"/>
  <c r="AE4" i="17"/>
  <c r="O4" i="17"/>
  <c r="Q4" i="17"/>
  <c r="G4" i="17"/>
  <c r="I4" i="17" s="1"/>
  <c r="U5" i="5"/>
  <c r="W5" i="5" s="1"/>
  <c r="X7" i="3"/>
  <c r="AB7" i="3"/>
  <c r="AD7" i="3" s="1"/>
  <c r="H7" i="3"/>
  <c r="O7" i="3"/>
  <c r="AE7" i="3"/>
  <c r="V7" i="3"/>
  <c r="J7" i="3"/>
  <c r="N7" i="3"/>
  <c r="P7" i="3" s="1"/>
  <c r="V5" i="5"/>
  <c r="AB5" i="5"/>
  <c r="AD5" i="5" s="1"/>
  <c r="O5" i="3"/>
  <c r="X5" i="3"/>
  <c r="H5" i="3"/>
  <c r="U7" i="3"/>
  <c r="W7" i="3" s="1"/>
  <c r="H4" i="3"/>
  <c r="G4" i="3"/>
  <c r="I4" i="3" s="1"/>
  <c r="H8" i="17"/>
  <c r="J8" i="17"/>
  <c r="AC8" i="17"/>
  <c r="AE8" i="17"/>
  <c r="Q8" i="17"/>
  <c r="N8" i="17"/>
  <c r="P8" i="17" s="1"/>
  <c r="V8" i="17"/>
  <c r="U8" i="17"/>
  <c r="W8" i="17" s="1"/>
  <c r="O8" i="17"/>
  <c r="AC4" i="3"/>
  <c r="Q8" i="7"/>
  <c r="U8" i="7"/>
  <c r="W8" i="7" s="1"/>
  <c r="G8" i="7"/>
  <c r="I8" i="7" s="1"/>
  <c r="J8" i="7"/>
  <c r="AE8" i="7"/>
  <c r="N8" i="7"/>
  <c r="P8" i="7" s="1"/>
  <c r="H8" i="7"/>
  <c r="X8" i="7"/>
  <c r="O8" i="7"/>
  <c r="V8" i="7"/>
  <c r="AB8" i="7"/>
  <c r="AD8" i="7" s="1"/>
  <c r="AC8" i="7"/>
  <c r="X7" i="5"/>
  <c r="G7" i="5"/>
  <c r="I7" i="5" s="1"/>
  <c r="AE7" i="5"/>
  <c r="AC7" i="5"/>
  <c r="V7" i="5"/>
  <c r="H7" i="5"/>
  <c r="U7" i="5"/>
  <c r="W7" i="5" s="1"/>
  <c r="O7" i="5"/>
  <c r="Q7" i="5"/>
  <c r="N7" i="5"/>
  <c r="P7" i="5" s="1"/>
  <c r="J7" i="5"/>
  <c r="AB7" i="5"/>
  <c r="AD7" i="5" s="1"/>
  <c r="J8" i="3"/>
  <c r="V8" i="3"/>
  <c r="J5" i="5"/>
  <c r="AD4" i="9"/>
  <c r="W5" i="9"/>
  <c r="N8" i="5"/>
  <c r="AB8" i="5"/>
  <c r="AD8" i="5" s="1"/>
  <c r="V8" i="5"/>
  <c r="AE8" i="5"/>
  <c r="H8" i="5"/>
  <c r="X8" i="5"/>
  <c r="J8" i="5"/>
  <c r="O8" i="5"/>
  <c r="G8" i="5"/>
  <c r="I8" i="5" s="1"/>
  <c r="U8" i="5"/>
  <c r="AC8" i="5"/>
  <c r="Q8" i="5"/>
  <c r="P4" i="9"/>
  <c r="U6" i="7"/>
  <c r="G6" i="7"/>
  <c r="AB6" i="7"/>
  <c r="AD6" i="7" s="1"/>
  <c r="AC6" i="7"/>
  <c r="X6" i="7"/>
  <c r="AE6" i="7"/>
  <c r="O6" i="7"/>
  <c r="V6" i="7"/>
  <c r="H6" i="7"/>
  <c r="N6" i="7"/>
  <c r="P6" i="7" s="1"/>
  <c r="J6" i="7"/>
  <c r="Q6" i="7"/>
  <c r="AB7" i="7"/>
  <c r="AD7" i="7" s="1"/>
  <c r="G7" i="7"/>
  <c r="I7" i="7" s="1"/>
  <c r="J7" i="7"/>
  <c r="X7" i="7"/>
  <c r="Q7" i="7"/>
  <c r="AE7" i="7"/>
  <c r="AC7" i="7"/>
  <c r="U7" i="7"/>
  <c r="W7" i="7" s="1"/>
  <c r="H7" i="7"/>
  <c r="V7" i="7"/>
  <c r="O7" i="7"/>
  <c r="N7" i="7"/>
  <c r="P7" i="7" s="1"/>
  <c r="AD6" i="17"/>
  <c r="N10" i="13"/>
  <c r="G17" i="13" s="1"/>
  <c r="P4" i="13"/>
  <c r="P10" i="13" s="1"/>
  <c r="I5" i="9"/>
  <c r="P6" i="17"/>
  <c r="I6" i="17"/>
  <c r="W4" i="13"/>
  <c r="W10" i="13" s="1"/>
  <c r="I18" i="13" s="1"/>
  <c r="T10" i="15" l="1"/>
  <c r="M17" i="15" s="1"/>
  <c r="Z10" i="7"/>
  <c r="L18" i="7" s="1"/>
  <c r="Y10" i="7"/>
  <c r="K18" i="7" s="1"/>
  <c r="Z10" i="3"/>
  <c r="L18" i="3" s="1"/>
  <c r="R10" i="7"/>
  <c r="K17" i="7" s="1"/>
  <c r="S10" i="7"/>
  <c r="L17" i="7" s="1"/>
  <c r="L10" i="7"/>
  <c r="L16" i="7" s="1"/>
  <c r="AF10" i="7"/>
  <c r="K19" i="7" s="1"/>
  <c r="K10" i="7"/>
  <c r="K16" i="7" s="1"/>
  <c r="AG10" i="7"/>
  <c r="L19" i="7" s="1"/>
  <c r="R10" i="5"/>
  <c r="K17" i="5" s="1"/>
  <c r="AH10" i="13"/>
  <c r="M19" i="13" s="1"/>
  <c r="P19" i="13" s="1"/>
  <c r="AH10" i="15"/>
  <c r="M19" i="15" s="1"/>
  <c r="P19" i="15" s="1"/>
  <c r="H19" i="15"/>
  <c r="M10" i="15"/>
  <c r="M16" i="15" s="1"/>
  <c r="M10" i="13"/>
  <c r="M16" i="13" s="1"/>
  <c r="L10" i="5"/>
  <c r="L16" i="5" s="1"/>
  <c r="AF10" i="5"/>
  <c r="K19" i="5" s="1"/>
  <c r="K10" i="5"/>
  <c r="K16" i="5" s="1"/>
  <c r="AG10" i="5"/>
  <c r="L19" i="5" s="1"/>
  <c r="Z10" i="5"/>
  <c r="L18" i="5" s="1"/>
  <c r="S10" i="5"/>
  <c r="L17" i="5" s="1"/>
  <c r="Y10" i="5"/>
  <c r="K18" i="5" s="1"/>
  <c r="Y10" i="3"/>
  <c r="K18" i="3" s="1"/>
  <c r="AG10" i="3"/>
  <c r="L19" i="3" s="1"/>
  <c r="S10" i="3"/>
  <c r="L17" i="3" s="1"/>
  <c r="L10" i="3"/>
  <c r="L16" i="3" s="1"/>
  <c r="R10" i="3"/>
  <c r="K17" i="3" s="1"/>
  <c r="AF10" i="3"/>
  <c r="K19" i="3" s="1"/>
  <c r="K10" i="3"/>
  <c r="K16" i="3" s="1"/>
  <c r="I18" i="15"/>
  <c r="AA10" i="15"/>
  <c r="M18" i="15" s="1"/>
  <c r="P18" i="15" s="1"/>
  <c r="AA10" i="13"/>
  <c r="M18" i="13" s="1"/>
  <c r="P18" i="13" s="1"/>
  <c r="AD10" i="9"/>
  <c r="I19" i="9" s="1"/>
  <c r="O10" i="3"/>
  <c r="H17" i="3" s="1"/>
  <c r="AB10" i="9"/>
  <c r="G19" i="9" s="1"/>
  <c r="U10" i="9"/>
  <c r="G18" i="9" s="1"/>
  <c r="AB10" i="7"/>
  <c r="G19" i="7" s="1"/>
  <c r="P10" i="9"/>
  <c r="I17" i="9" s="1"/>
  <c r="W10" i="3"/>
  <c r="I18" i="3" s="1"/>
  <c r="X10" i="7"/>
  <c r="J18" i="7" s="1"/>
  <c r="G10" i="9"/>
  <c r="G16" i="9" s="1"/>
  <c r="N10" i="9"/>
  <c r="G17" i="9" s="1"/>
  <c r="Q10" i="10"/>
  <c r="J17" i="10" s="1"/>
  <c r="Q10" i="3"/>
  <c r="J17" i="3" s="1"/>
  <c r="AD10" i="17"/>
  <c r="I19" i="17" s="1"/>
  <c r="X10" i="17"/>
  <c r="J18" i="17" s="1"/>
  <c r="W10" i="9"/>
  <c r="I18" i="9" s="1"/>
  <c r="AE10" i="5"/>
  <c r="J19" i="5" s="1"/>
  <c r="AC10" i="17"/>
  <c r="H19" i="17" s="1"/>
  <c r="X10" i="10"/>
  <c r="J18" i="10" s="1"/>
  <c r="G10" i="3"/>
  <c r="G16" i="3" s="1"/>
  <c r="O10" i="5"/>
  <c r="H17" i="5" s="1"/>
  <c r="O10" i="10"/>
  <c r="H17" i="10" s="1"/>
  <c r="J10" i="10"/>
  <c r="J16" i="10" s="1"/>
  <c r="AE10" i="3"/>
  <c r="J19" i="3" s="1"/>
  <c r="X10" i="3"/>
  <c r="J18" i="3" s="1"/>
  <c r="AC10" i="10"/>
  <c r="H19" i="10" s="1"/>
  <c r="H10" i="5"/>
  <c r="H16" i="5" s="1"/>
  <c r="I10" i="3"/>
  <c r="I16" i="3" s="1"/>
  <c r="AC10" i="5"/>
  <c r="H19" i="5" s="1"/>
  <c r="AB10" i="17"/>
  <c r="G19" i="17" s="1"/>
  <c r="V10" i="17"/>
  <c r="H18" i="17" s="1"/>
  <c r="V10" i="10"/>
  <c r="H18" i="10" s="1"/>
  <c r="AB10" i="3"/>
  <c r="G19" i="3" s="1"/>
  <c r="P10" i="3"/>
  <c r="I17" i="3" s="1"/>
  <c r="J10" i="5"/>
  <c r="J16" i="5" s="1"/>
  <c r="AC10" i="3"/>
  <c r="H19" i="3" s="1"/>
  <c r="J10" i="17"/>
  <c r="J16" i="17" s="1"/>
  <c r="H10" i="10"/>
  <c r="H16" i="10" s="1"/>
  <c r="AD10" i="10"/>
  <c r="I19" i="10" s="1"/>
  <c r="AD10" i="3"/>
  <c r="I19" i="3" s="1"/>
  <c r="N10" i="3"/>
  <c r="G17" i="3" s="1"/>
  <c r="H10" i="7"/>
  <c r="H16" i="7" s="1"/>
  <c r="V10" i="5"/>
  <c r="H18" i="5" s="1"/>
  <c r="X10" i="5"/>
  <c r="J18" i="5" s="1"/>
  <c r="Q10" i="17"/>
  <c r="J17" i="17" s="1"/>
  <c r="O10" i="17"/>
  <c r="H17" i="17" s="1"/>
  <c r="H10" i="17"/>
  <c r="H16" i="17" s="1"/>
  <c r="AE10" i="10"/>
  <c r="J19" i="10" s="1"/>
  <c r="AD10" i="5"/>
  <c r="I19" i="5" s="1"/>
  <c r="H10" i="3"/>
  <c r="H16" i="3" s="1"/>
  <c r="AE10" i="17"/>
  <c r="J19" i="17" s="1"/>
  <c r="V10" i="3"/>
  <c r="H18" i="3" s="1"/>
  <c r="AB10" i="10"/>
  <c r="G19" i="10" s="1"/>
  <c r="U10" i="3"/>
  <c r="G18" i="3" s="1"/>
  <c r="Q10" i="5"/>
  <c r="J17" i="5" s="1"/>
  <c r="I6" i="10"/>
  <c r="I10" i="10" s="1"/>
  <c r="G10" i="10"/>
  <c r="G16" i="10" s="1"/>
  <c r="P6" i="10"/>
  <c r="P10" i="10" s="1"/>
  <c r="I17" i="10" s="1"/>
  <c r="N10" i="10"/>
  <c r="G17" i="10" s="1"/>
  <c r="W6" i="10"/>
  <c r="W10" i="10" s="1"/>
  <c r="I18" i="10" s="1"/>
  <c r="U10" i="10"/>
  <c r="G18" i="10" s="1"/>
  <c r="G10" i="17"/>
  <c r="G16" i="17" s="1"/>
  <c r="N10" i="17"/>
  <c r="G17" i="17" s="1"/>
  <c r="I10" i="9"/>
  <c r="AB10" i="5"/>
  <c r="G19" i="5" s="1"/>
  <c r="Q10" i="7"/>
  <c r="J17" i="7" s="1"/>
  <c r="V10" i="7"/>
  <c r="H18" i="7" s="1"/>
  <c r="AC10" i="7"/>
  <c r="H19" i="7" s="1"/>
  <c r="U10" i="17"/>
  <c r="G18" i="17" s="1"/>
  <c r="W4" i="17"/>
  <c r="W10" i="17" s="1"/>
  <c r="I18" i="17" s="1"/>
  <c r="J10" i="3"/>
  <c r="J16" i="3" s="1"/>
  <c r="I10" i="17"/>
  <c r="I16" i="17" s="1"/>
  <c r="P10" i="17"/>
  <c r="I17" i="17" s="1"/>
  <c r="J10" i="7"/>
  <c r="J16" i="7" s="1"/>
  <c r="O10" i="7"/>
  <c r="AD10" i="7"/>
  <c r="I19" i="7" s="1"/>
  <c r="P10" i="7"/>
  <c r="I17" i="7" s="1"/>
  <c r="W6" i="7"/>
  <c r="W10" i="7" s="1"/>
  <c r="I18" i="7" s="1"/>
  <c r="U10" i="7"/>
  <c r="G18" i="7" s="1"/>
  <c r="N10" i="7"/>
  <c r="G17" i="7" s="1"/>
  <c r="W8" i="5"/>
  <c r="W10" i="5" s="1"/>
  <c r="I18" i="5" s="1"/>
  <c r="U10" i="5"/>
  <c r="G18" i="5" s="1"/>
  <c r="P8" i="5"/>
  <c r="P10" i="5" s="1"/>
  <c r="I17" i="5" s="1"/>
  <c r="N10" i="5"/>
  <c r="G17" i="5" s="1"/>
  <c r="I17" i="13"/>
  <c r="T10" i="13"/>
  <c r="M17" i="13" s="1"/>
  <c r="G10" i="5"/>
  <c r="G16" i="5" s="1"/>
  <c r="H19" i="9"/>
  <c r="AE10" i="7"/>
  <c r="J19" i="7" s="1"/>
  <c r="G10" i="7"/>
  <c r="G16" i="7" s="1"/>
  <c r="I6" i="7"/>
  <c r="I10" i="7" s="1"/>
  <c r="I16" i="7" s="1"/>
  <c r="I10" i="5"/>
  <c r="I16" i="5" s="1"/>
  <c r="O17" i="15" l="1"/>
  <c r="S17" i="15" s="1"/>
  <c r="O16" i="15"/>
  <c r="T19" i="15" s="1"/>
  <c r="O17" i="13"/>
  <c r="P17" i="13" s="1"/>
  <c r="AH10" i="9"/>
  <c r="M19" i="9" s="1"/>
  <c r="P19" i="9" s="1"/>
  <c r="AH10" i="17"/>
  <c r="M19" i="17" s="1"/>
  <c r="P19" i="17" s="1"/>
  <c r="T10" i="7"/>
  <c r="M17" i="7" s="1"/>
  <c r="AH10" i="5"/>
  <c r="M19" i="5" s="1"/>
  <c r="P19" i="5" s="1"/>
  <c r="T10" i="9"/>
  <c r="M17" i="9" s="1"/>
  <c r="AA10" i="9"/>
  <c r="M18" i="9" s="1"/>
  <c r="P18" i="9" s="1"/>
  <c r="M10" i="3"/>
  <c r="M16" i="3" s="1"/>
  <c r="T10" i="3"/>
  <c r="M17" i="3" s="1"/>
  <c r="AH10" i="10"/>
  <c r="M19" i="10" s="1"/>
  <c r="P19" i="10" s="1"/>
  <c r="AA10" i="5"/>
  <c r="M18" i="5" s="1"/>
  <c r="P18" i="5" s="1"/>
  <c r="AA10" i="3"/>
  <c r="M18" i="3" s="1"/>
  <c r="P18" i="3" s="1"/>
  <c r="H17" i="7"/>
  <c r="T10" i="17"/>
  <c r="M17" i="17" s="1"/>
  <c r="AH10" i="3"/>
  <c r="M19" i="3" s="1"/>
  <c r="P19" i="3" s="1"/>
  <c r="AA10" i="17"/>
  <c r="M18" i="17" s="1"/>
  <c r="P18" i="17" s="1"/>
  <c r="M10" i="17"/>
  <c r="M16" i="17" s="1"/>
  <c r="T10" i="5"/>
  <c r="M17" i="5" s="1"/>
  <c r="I16" i="10"/>
  <c r="M10" i="10"/>
  <c r="M16" i="10" s="1"/>
  <c r="I16" i="9"/>
  <c r="M10" i="9"/>
  <c r="M16" i="9" s="1"/>
  <c r="AH10" i="7"/>
  <c r="M19" i="7" s="1"/>
  <c r="P19" i="7" s="1"/>
  <c r="AA10" i="10"/>
  <c r="M18" i="10" s="1"/>
  <c r="P18" i="10" s="1"/>
  <c r="T10" i="10"/>
  <c r="M17" i="10" s="1"/>
  <c r="M10" i="7"/>
  <c r="M16" i="7" s="1"/>
  <c r="M10" i="5"/>
  <c r="M16" i="5" s="1"/>
  <c r="AA10" i="7"/>
  <c r="M18" i="7" s="1"/>
  <c r="P18" i="7" s="1"/>
  <c r="W17" i="15"/>
  <c r="O16" i="13"/>
  <c r="P16" i="15" l="1"/>
  <c r="S18" i="15" s="1"/>
  <c r="S17" i="13"/>
  <c r="W17" i="13" s="1"/>
  <c r="P17" i="15"/>
  <c r="T17" i="15" s="1"/>
  <c r="O16" i="9"/>
  <c r="P16" i="9" s="1"/>
  <c r="S16" i="9" s="1"/>
  <c r="T16" i="9" s="1"/>
  <c r="O17" i="3"/>
  <c r="P17" i="3" s="1"/>
  <c r="O16" i="7"/>
  <c r="P16" i="7" s="1"/>
  <c r="S16" i="7" s="1"/>
  <c r="O16" i="3"/>
  <c r="O17" i="7"/>
  <c r="P17" i="7" s="1"/>
  <c r="O17" i="10"/>
  <c r="S17" i="10" s="1"/>
  <c r="W17" i="10" s="1"/>
  <c r="O17" i="17"/>
  <c r="S17" i="17" s="1"/>
  <c r="O16" i="5"/>
  <c r="P16" i="5" s="1"/>
  <c r="O16" i="17"/>
  <c r="P16" i="17" s="1"/>
  <c r="S18" i="17" s="1"/>
  <c r="O17" i="9"/>
  <c r="O16" i="10"/>
  <c r="T17" i="13"/>
  <c r="O17" i="5"/>
  <c r="T19" i="13"/>
  <c r="P16" i="13"/>
  <c r="S16" i="15"/>
  <c r="T16" i="15" s="1"/>
  <c r="W16" i="15" s="1"/>
  <c r="T16" i="7" l="1"/>
  <c r="W19" i="15"/>
  <c r="X19" i="15" s="1"/>
  <c r="S18" i="9"/>
  <c r="T18" i="9" s="1"/>
  <c r="T19" i="9"/>
  <c r="W19" i="9" s="1"/>
  <c r="AA19" i="9" s="1"/>
  <c r="T19" i="3"/>
  <c r="P17" i="17"/>
  <c r="T17" i="17" s="1"/>
  <c r="S17" i="3"/>
  <c r="W17" i="3" s="1"/>
  <c r="P16" i="3"/>
  <c r="S16" i="3" s="1"/>
  <c r="T16" i="3" s="1"/>
  <c r="P17" i="10"/>
  <c r="T17" i="10" s="1"/>
  <c r="S17" i="7"/>
  <c r="T17" i="7" s="1"/>
  <c r="S17" i="9"/>
  <c r="T19" i="7"/>
  <c r="P17" i="9"/>
  <c r="S16" i="17"/>
  <c r="T16" i="17" s="1"/>
  <c r="T19" i="5"/>
  <c r="T19" i="17"/>
  <c r="P16" i="10"/>
  <c r="T19" i="10"/>
  <c r="AA19" i="15"/>
  <c r="T18" i="15"/>
  <c r="W18" i="15"/>
  <c r="S16" i="5"/>
  <c r="T16" i="5" s="1"/>
  <c r="S18" i="5"/>
  <c r="S16" i="13"/>
  <c r="T16" i="13" s="1"/>
  <c r="W16" i="13" s="1"/>
  <c r="S18" i="13"/>
  <c r="X17" i="15"/>
  <c r="X16" i="15"/>
  <c r="AA16" i="15"/>
  <c r="W18" i="17"/>
  <c r="T18" i="17"/>
  <c r="S18" i="7"/>
  <c r="W17" i="17"/>
  <c r="P17" i="5"/>
  <c r="S17" i="5"/>
  <c r="W16" i="7" l="1"/>
  <c r="X16" i="7" s="1"/>
  <c r="W18" i="9"/>
  <c r="X18" i="9" s="1"/>
  <c r="W19" i="13"/>
  <c r="AA19" i="13" s="1"/>
  <c r="X18" i="15"/>
  <c r="AA17" i="15" s="1"/>
  <c r="AB17" i="15" s="1"/>
  <c r="X17" i="13"/>
  <c r="W16" i="9"/>
  <c r="AA16" i="9" s="1"/>
  <c r="AE16" i="9" s="1"/>
  <c r="W16" i="3"/>
  <c r="X16" i="3" s="1"/>
  <c r="S18" i="3"/>
  <c r="W18" i="3" s="1"/>
  <c r="X19" i="9"/>
  <c r="T17" i="3"/>
  <c r="X17" i="3" s="1"/>
  <c r="W16" i="5"/>
  <c r="AA16" i="5" s="1"/>
  <c r="W17" i="7"/>
  <c r="X17" i="7" s="1"/>
  <c r="T17" i="9"/>
  <c r="W19" i="7"/>
  <c r="AA19" i="7" s="1"/>
  <c r="W19" i="17"/>
  <c r="X19" i="17" s="1"/>
  <c r="W17" i="9"/>
  <c r="W16" i="17"/>
  <c r="S16" i="10"/>
  <c r="S18" i="10"/>
  <c r="W18" i="7"/>
  <c r="T18" i="7"/>
  <c r="AA16" i="13"/>
  <c r="X16" i="13"/>
  <c r="T17" i="5"/>
  <c r="W17" i="5"/>
  <c r="X18" i="17"/>
  <c r="AE16" i="15"/>
  <c r="AB16" i="15"/>
  <c r="W18" i="5"/>
  <c r="T18" i="5"/>
  <c r="W19" i="3"/>
  <c r="X17" i="17"/>
  <c r="W18" i="13"/>
  <c r="T18" i="13"/>
  <c r="W19" i="5"/>
  <c r="AB19" i="15"/>
  <c r="AA18" i="15" l="1"/>
  <c r="AA16" i="7"/>
  <c r="AE16" i="7" s="1"/>
  <c r="X19" i="13"/>
  <c r="AB19" i="13" s="1"/>
  <c r="X18" i="13"/>
  <c r="AE19" i="15"/>
  <c r="AF19" i="15" s="1"/>
  <c r="AA16" i="3"/>
  <c r="AB16" i="3" s="1"/>
  <c r="X16" i="9"/>
  <c r="AB16" i="9" s="1"/>
  <c r="AF16" i="9" s="1"/>
  <c r="AB19" i="9"/>
  <c r="T18" i="3"/>
  <c r="X18" i="3" s="1"/>
  <c r="AA18" i="3" s="1"/>
  <c r="AB18" i="3" s="1"/>
  <c r="X16" i="5"/>
  <c r="AB16" i="5" s="1"/>
  <c r="AA19" i="17"/>
  <c r="AB19" i="17" s="1"/>
  <c r="X19" i="7"/>
  <c r="AB19" i="7" s="1"/>
  <c r="X17" i="9"/>
  <c r="AA18" i="9" s="1"/>
  <c r="AE18" i="9" s="1"/>
  <c r="AA17" i="17"/>
  <c r="AB17" i="17" s="1"/>
  <c r="X17" i="5"/>
  <c r="X16" i="17"/>
  <c r="AA16" i="17"/>
  <c r="X18" i="5"/>
  <c r="W18" i="10"/>
  <c r="T18" i="10"/>
  <c r="T16" i="10"/>
  <c r="X17" i="10"/>
  <c r="AA19" i="5"/>
  <c r="X19" i="5"/>
  <c r="X19" i="3"/>
  <c r="AA19" i="3"/>
  <c r="AE16" i="5"/>
  <c r="AI16" i="15"/>
  <c r="AF16" i="15"/>
  <c r="X18" i="7"/>
  <c r="AA18" i="7" s="1"/>
  <c r="AI16" i="9"/>
  <c r="AA18" i="17"/>
  <c r="AE18" i="15"/>
  <c r="AB18" i="15"/>
  <c r="AE17" i="15"/>
  <c r="AB16" i="13"/>
  <c r="AE16" i="13"/>
  <c r="AB16" i="7" l="1"/>
  <c r="AF16" i="7" s="1"/>
  <c r="AF18" i="15"/>
  <c r="AI18" i="15" s="1"/>
  <c r="K30" i="15" s="1"/>
  <c r="AE16" i="3"/>
  <c r="AI16" i="3" s="1"/>
  <c r="AA18" i="13"/>
  <c r="AA17" i="13"/>
  <c r="AB17" i="13" s="1"/>
  <c r="AE19" i="13" s="1"/>
  <c r="AA17" i="9"/>
  <c r="AB17" i="9" s="1"/>
  <c r="AE17" i="9" s="1"/>
  <c r="AI17" i="9" s="1"/>
  <c r="K29" i="9" s="1"/>
  <c r="AE17" i="17"/>
  <c r="AF17" i="17" s="1"/>
  <c r="AB18" i="9"/>
  <c r="AA17" i="5"/>
  <c r="AB17" i="5" s="1"/>
  <c r="AA18" i="5"/>
  <c r="AB18" i="5" s="1"/>
  <c r="AA17" i="7"/>
  <c r="AB17" i="7" s="1"/>
  <c r="AE17" i="7" s="1"/>
  <c r="AE18" i="3"/>
  <c r="AB19" i="3"/>
  <c r="AE16" i="17"/>
  <c r="AB16" i="17"/>
  <c r="AE19" i="17"/>
  <c r="AF19" i="17" s="1"/>
  <c r="AA17" i="3"/>
  <c r="AB17" i="3" s="1"/>
  <c r="X18" i="10"/>
  <c r="AA18" i="10" s="1"/>
  <c r="W16" i="10"/>
  <c r="W19" i="10"/>
  <c r="AJ16" i="9"/>
  <c r="J28" i="9" s="1"/>
  <c r="F28" i="9"/>
  <c r="K28" i="9"/>
  <c r="L28" i="9"/>
  <c r="AI16" i="5"/>
  <c r="AF16" i="5"/>
  <c r="AI16" i="7"/>
  <c r="AB19" i="5"/>
  <c r="AI17" i="15"/>
  <c r="AF17" i="15"/>
  <c r="L30" i="15"/>
  <c r="AF16" i="13"/>
  <c r="AI16" i="13"/>
  <c r="AE18" i="17"/>
  <c r="AB18" i="17"/>
  <c r="AB18" i="7"/>
  <c r="AE18" i="7"/>
  <c r="AJ16" i="15"/>
  <c r="J28" i="15" s="1"/>
  <c r="K28" i="15"/>
  <c r="L28" i="15"/>
  <c r="F28" i="15"/>
  <c r="F30" i="15" l="1"/>
  <c r="O30" i="15" s="1"/>
  <c r="AJ18" i="15"/>
  <c r="J30" i="15" s="1"/>
  <c r="AI19" i="15"/>
  <c r="F31" i="15" s="1"/>
  <c r="O31" i="15" s="1"/>
  <c r="AF19" i="13"/>
  <c r="M28" i="15"/>
  <c r="AE17" i="13"/>
  <c r="AF17" i="13" s="1"/>
  <c r="AF16" i="3"/>
  <c r="AJ16" i="3" s="1"/>
  <c r="J28" i="3" s="1"/>
  <c r="AB18" i="13"/>
  <c r="AE18" i="13"/>
  <c r="M30" i="15"/>
  <c r="F29" i="9"/>
  <c r="AI17" i="17"/>
  <c r="F29" i="17" s="1"/>
  <c r="L29" i="9"/>
  <c r="M29" i="9" s="1"/>
  <c r="AE19" i="7"/>
  <c r="AF19" i="7" s="1"/>
  <c r="AF17" i="9"/>
  <c r="AJ17" i="9" s="1"/>
  <c r="J29" i="9" s="1"/>
  <c r="AE17" i="3"/>
  <c r="AI17" i="3" s="1"/>
  <c r="F29" i="3" s="1"/>
  <c r="AF18" i="9"/>
  <c r="AE19" i="9"/>
  <c r="AF19" i="9" s="1"/>
  <c r="AE18" i="5"/>
  <c r="AF18" i="5" s="1"/>
  <c r="AE19" i="3"/>
  <c r="AF19" i="3" s="1"/>
  <c r="AF18" i="3"/>
  <c r="AF16" i="17"/>
  <c r="AI16" i="17"/>
  <c r="AA17" i="10"/>
  <c r="AB17" i="10" s="1"/>
  <c r="AF18" i="7"/>
  <c r="AA19" i="10"/>
  <c r="X19" i="10"/>
  <c r="AB18" i="10"/>
  <c r="AE18" i="10"/>
  <c r="AA16" i="10"/>
  <c r="X16" i="10"/>
  <c r="AF18" i="17"/>
  <c r="L29" i="15"/>
  <c r="K29" i="15"/>
  <c r="AJ17" i="15"/>
  <c r="J29" i="15" s="1"/>
  <c r="F29" i="15"/>
  <c r="AF17" i="7"/>
  <c r="AI17" i="7"/>
  <c r="AE19" i="5"/>
  <c r="AF19" i="5" s="1"/>
  <c r="AE17" i="5"/>
  <c r="AJ16" i="7"/>
  <c r="J28" i="7" s="1"/>
  <c r="K28" i="7"/>
  <c r="L28" i="7"/>
  <c r="F28" i="7"/>
  <c r="K28" i="3"/>
  <c r="F28" i="3"/>
  <c r="L28" i="3"/>
  <c r="AJ16" i="5"/>
  <c r="J28" i="5" s="1"/>
  <c r="F28" i="5"/>
  <c r="K28" i="5"/>
  <c r="L28" i="5"/>
  <c r="K28" i="13"/>
  <c r="AJ16" i="13"/>
  <c r="J28" i="13" s="1"/>
  <c r="F28" i="13"/>
  <c r="L28" i="13"/>
  <c r="M28" i="9"/>
  <c r="P30" i="15" l="1"/>
  <c r="L31" i="15"/>
  <c r="AJ19" i="15"/>
  <c r="J31" i="15" s="1"/>
  <c r="P31" i="15" s="1"/>
  <c r="K31" i="15"/>
  <c r="AI17" i="13"/>
  <c r="AJ17" i="13" s="1"/>
  <c r="J29" i="13" s="1"/>
  <c r="AF18" i="13"/>
  <c r="Q30" i="15"/>
  <c r="M28" i="13"/>
  <c r="K29" i="3"/>
  <c r="K29" i="17"/>
  <c r="AJ17" i="17"/>
  <c r="J29" i="17" s="1"/>
  <c r="L29" i="17"/>
  <c r="L29" i="3"/>
  <c r="AI19" i="9"/>
  <c r="K31" i="9" s="1"/>
  <c r="AF17" i="3"/>
  <c r="AJ17" i="3" s="1"/>
  <c r="J29" i="3" s="1"/>
  <c r="AI18" i="9"/>
  <c r="L30" i="9" s="1"/>
  <c r="AI18" i="7"/>
  <c r="F30" i="7" s="1"/>
  <c r="O30" i="7" s="1"/>
  <c r="AI18" i="3"/>
  <c r="F30" i="3" s="1"/>
  <c r="O30" i="3" s="1"/>
  <c r="AI19" i="3"/>
  <c r="L31" i="3" s="1"/>
  <c r="AI19" i="5"/>
  <c r="F31" i="5" s="1"/>
  <c r="O31" i="5" s="1"/>
  <c r="K28" i="17"/>
  <c r="F28" i="17"/>
  <c r="AJ16" i="17"/>
  <c r="J28" i="17" s="1"/>
  <c r="L28" i="17"/>
  <c r="O29" i="9"/>
  <c r="S29" i="9" s="1"/>
  <c r="AI19" i="7"/>
  <c r="K31" i="7" s="1"/>
  <c r="M28" i="5"/>
  <c r="AB16" i="10"/>
  <c r="AE16" i="10"/>
  <c r="M28" i="3"/>
  <c r="M28" i="7"/>
  <c r="AF18" i="10"/>
  <c r="AB19" i="10"/>
  <c r="O28" i="9"/>
  <c r="M29" i="15"/>
  <c r="O28" i="15" s="1"/>
  <c r="AF17" i="5"/>
  <c r="AI17" i="5"/>
  <c r="AI18" i="5"/>
  <c r="S31" i="15"/>
  <c r="L29" i="7"/>
  <c r="K29" i="7"/>
  <c r="AJ17" i="7"/>
  <c r="J29" i="7" s="1"/>
  <c r="F29" i="7"/>
  <c r="AI18" i="17"/>
  <c r="AI19" i="17"/>
  <c r="M31" i="15" l="1"/>
  <c r="Q31" i="15" s="1"/>
  <c r="L29" i="13"/>
  <c r="F29" i="13"/>
  <c r="K29" i="13"/>
  <c r="AI18" i="13"/>
  <c r="AI19" i="13"/>
  <c r="M29" i="3"/>
  <c r="O29" i="3" s="1"/>
  <c r="S29" i="3" s="1"/>
  <c r="M29" i="17"/>
  <c r="AJ19" i="9"/>
  <c r="J31" i="9" s="1"/>
  <c r="F31" i="9"/>
  <c r="O31" i="9" s="1"/>
  <c r="S31" i="9" s="1"/>
  <c r="L31" i="9"/>
  <c r="M31" i="9" s="1"/>
  <c r="L30" i="3"/>
  <c r="L30" i="7"/>
  <c r="AJ19" i="3"/>
  <c r="J31" i="3" s="1"/>
  <c r="AJ18" i="9"/>
  <c r="J30" i="9" s="1"/>
  <c r="F30" i="9"/>
  <c r="O30" i="9" s="1"/>
  <c r="K30" i="9"/>
  <c r="M30" i="9" s="1"/>
  <c r="K31" i="3"/>
  <c r="M31" i="3" s="1"/>
  <c r="K30" i="7"/>
  <c r="AJ18" i="7"/>
  <c r="J30" i="7" s="1"/>
  <c r="P30" i="7" s="1"/>
  <c r="K30" i="3"/>
  <c r="AJ18" i="3"/>
  <c r="J30" i="3" s="1"/>
  <c r="P30" i="3" s="1"/>
  <c r="AJ19" i="5"/>
  <c r="J31" i="5" s="1"/>
  <c r="K31" i="5"/>
  <c r="L31" i="5"/>
  <c r="F31" i="3"/>
  <c r="O31" i="3" s="1"/>
  <c r="S31" i="3" s="1"/>
  <c r="Q29" i="9"/>
  <c r="U29" i="9" s="1"/>
  <c r="P29" i="9"/>
  <c r="T29" i="9" s="1"/>
  <c r="AJ19" i="7"/>
  <c r="J31" i="7" s="1"/>
  <c r="M28" i="17"/>
  <c r="F31" i="7"/>
  <c r="O31" i="7" s="1"/>
  <c r="S31" i="7" s="1"/>
  <c r="L31" i="7"/>
  <c r="M31" i="7" s="1"/>
  <c r="AE19" i="10"/>
  <c r="AF19" i="10" s="1"/>
  <c r="AI19" i="10" s="1"/>
  <c r="AE17" i="10"/>
  <c r="M29" i="7"/>
  <c r="O29" i="7" s="1"/>
  <c r="AF16" i="10"/>
  <c r="AI16" i="10"/>
  <c r="Q28" i="15"/>
  <c r="P28" i="15"/>
  <c r="Q28" i="9"/>
  <c r="P28" i="9"/>
  <c r="L29" i="5"/>
  <c r="K29" i="5"/>
  <c r="F29" i="5"/>
  <c r="AJ17" i="5"/>
  <c r="J29" i="5" s="1"/>
  <c r="O29" i="15"/>
  <c r="T31" i="15" s="1"/>
  <c r="S31" i="5"/>
  <c r="F31" i="17"/>
  <c r="O31" i="17" s="1"/>
  <c r="L31" i="17"/>
  <c r="AJ19" i="17"/>
  <c r="J31" i="17" s="1"/>
  <c r="K31" i="17"/>
  <c r="W29" i="9"/>
  <c r="F30" i="17"/>
  <c r="O30" i="17" s="1"/>
  <c r="L30" i="17"/>
  <c r="AJ18" i="17"/>
  <c r="J30" i="17" s="1"/>
  <c r="K30" i="17"/>
  <c r="AJ18" i="5"/>
  <c r="J30" i="5" s="1"/>
  <c r="L30" i="5"/>
  <c r="F30" i="5"/>
  <c r="O30" i="5" s="1"/>
  <c r="K30" i="5"/>
  <c r="M29" i="13" l="1"/>
  <c r="O28" i="13" s="1"/>
  <c r="U31" i="15"/>
  <c r="AJ19" i="13"/>
  <c r="J31" i="13" s="1"/>
  <c r="F31" i="13"/>
  <c r="O31" i="13" s="1"/>
  <c r="K31" i="13"/>
  <c r="L31" i="13"/>
  <c r="K30" i="13"/>
  <c r="F30" i="13"/>
  <c r="O30" i="13" s="1"/>
  <c r="L30" i="13"/>
  <c r="AJ18" i="13"/>
  <c r="J30" i="13" s="1"/>
  <c r="O28" i="3"/>
  <c r="Q28" i="3" s="1"/>
  <c r="O28" i="17"/>
  <c r="Q28" i="17" s="1"/>
  <c r="M30" i="7"/>
  <c r="Q30" i="7" s="1"/>
  <c r="M30" i="3"/>
  <c r="Q30" i="3" s="1"/>
  <c r="P30" i="9"/>
  <c r="P31" i="3"/>
  <c r="Q31" i="9"/>
  <c r="U31" i="9" s="1"/>
  <c r="Q30" i="9"/>
  <c r="P31" i="9"/>
  <c r="T31" i="9" s="1"/>
  <c r="Q31" i="3"/>
  <c r="M31" i="5"/>
  <c r="Q31" i="5" s="1"/>
  <c r="Q29" i="3"/>
  <c r="P29" i="3"/>
  <c r="Q31" i="7"/>
  <c r="O29" i="17"/>
  <c r="Q29" i="17" s="1"/>
  <c r="O28" i="7"/>
  <c r="P28" i="7" s="1"/>
  <c r="M30" i="5"/>
  <c r="Q30" i="5" s="1"/>
  <c r="M30" i="17"/>
  <c r="Q30" i="17" s="1"/>
  <c r="M31" i="17"/>
  <c r="Q31" i="17" s="1"/>
  <c r="P31" i="7"/>
  <c r="S29" i="7"/>
  <c r="P29" i="7"/>
  <c r="Q29" i="7"/>
  <c r="AI18" i="10"/>
  <c r="AF17" i="10"/>
  <c r="AI17" i="10"/>
  <c r="L28" i="10"/>
  <c r="F28" i="10"/>
  <c r="AJ16" i="10"/>
  <c r="J28" i="10" s="1"/>
  <c r="K28" i="10"/>
  <c r="P31" i="5"/>
  <c r="AJ19" i="10"/>
  <c r="J31" i="10" s="1"/>
  <c r="K31" i="10"/>
  <c r="F31" i="10"/>
  <c r="O31" i="10" s="1"/>
  <c r="L31" i="10"/>
  <c r="P28" i="13"/>
  <c r="Q28" i="13"/>
  <c r="S31" i="17"/>
  <c r="P31" i="17"/>
  <c r="W29" i="3"/>
  <c r="O29" i="13"/>
  <c r="P30" i="5"/>
  <c r="M29" i="5"/>
  <c r="O29" i="5" s="1"/>
  <c r="S28" i="15"/>
  <c r="S30" i="15"/>
  <c r="P30" i="17"/>
  <c r="Q29" i="15"/>
  <c r="P29" i="15"/>
  <c r="S29" i="15"/>
  <c r="M31" i="13" l="1"/>
  <c r="P28" i="17"/>
  <c r="S28" i="17" s="1"/>
  <c r="P30" i="13"/>
  <c r="S31" i="13"/>
  <c r="Q31" i="13"/>
  <c r="P31" i="13"/>
  <c r="M30" i="13"/>
  <c r="Q30" i="13" s="1"/>
  <c r="U29" i="3"/>
  <c r="P28" i="3"/>
  <c r="S30" i="3" s="1"/>
  <c r="T29" i="3"/>
  <c r="U31" i="3"/>
  <c r="T31" i="3"/>
  <c r="S28" i="9"/>
  <c r="Y29" i="9" s="1"/>
  <c r="S30" i="9"/>
  <c r="U30" i="9" s="1"/>
  <c r="Q28" i="7"/>
  <c r="S30" i="7" s="1"/>
  <c r="T31" i="7"/>
  <c r="T29" i="7"/>
  <c r="W29" i="7"/>
  <c r="P29" i="17"/>
  <c r="O28" i="5"/>
  <c r="T31" i="5" s="1"/>
  <c r="S29" i="17"/>
  <c r="U29" i="17" s="1"/>
  <c r="U31" i="7"/>
  <c r="U29" i="7"/>
  <c r="M31" i="10"/>
  <c r="M28" i="10"/>
  <c r="L29" i="10"/>
  <c r="K29" i="10"/>
  <c r="F29" i="10"/>
  <c r="AJ17" i="10"/>
  <c r="J29" i="10" s="1"/>
  <c r="S31" i="10"/>
  <c r="F30" i="10"/>
  <c r="O30" i="10" s="1"/>
  <c r="L30" i="10"/>
  <c r="K30" i="10"/>
  <c r="AJ18" i="10"/>
  <c r="J30" i="10" s="1"/>
  <c r="T28" i="15"/>
  <c r="U28" i="15"/>
  <c r="P29" i="13"/>
  <c r="Q29" i="13"/>
  <c r="S29" i="13"/>
  <c r="T31" i="17"/>
  <c r="U31" i="17"/>
  <c r="U30" i="15"/>
  <c r="W30" i="15"/>
  <c r="T30" i="15"/>
  <c r="W29" i="15"/>
  <c r="T29" i="15"/>
  <c r="U29" i="15"/>
  <c r="P29" i="5"/>
  <c r="Q29" i="5"/>
  <c r="S29" i="5"/>
  <c r="T31" i="13" l="1"/>
  <c r="S30" i="17"/>
  <c r="U30" i="17" s="1"/>
  <c r="S28" i="13"/>
  <c r="U28" i="13" s="1"/>
  <c r="S30" i="13"/>
  <c r="T30" i="13" s="1"/>
  <c r="U31" i="13"/>
  <c r="S28" i="3"/>
  <c r="X29" i="3" s="1"/>
  <c r="T30" i="3"/>
  <c r="U30" i="3"/>
  <c r="U28" i="9"/>
  <c r="W30" i="3"/>
  <c r="X29" i="9"/>
  <c r="T28" i="9"/>
  <c r="W30" i="9"/>
  <c r="Y30" i="9" s="1"/>
  <c r="S28" i="7"/>
  <c r="Y29" i="7" s="1"/>
  <c r="T30" i="9"/>
  <c r="W29" i="17"/>
  <c r="Y29" i="17" s="1"/>
  <c r="Q28" i="5"/>
  <c r="U31" i="5"/>
  <c r="P28" i="5"/>
  <c r="T29" i="17"/>
  <c r="P31" i="10"/>
  <c r="M29" i="10"/>
  <c r="O29" i="10" s="1"/>
  <c r="Q31" i="10"/>
  <c r="P30" i="10"/>
  <c r="M30" i="10"/>
  <c r="Q30" i="10" s="1"/>
  <c r="T30" i="7"/>
  <c r="U30" i="7"/>
  <c r="W30" i="7"/>
  <c r="T28" i="17"/>
  <c r="U28" i="17"/>
  <c r="X29" i="15"/>
  <c r="Y29" i="15"/>
  <c r="T29" i="5"/>
  <c r="W29" i="5"/>
  <c r="U29" i="5"/>
  <c r="Y30" i="15"/>
  <c r="X30" i="15"/>
  <c r="T29" i="13"/>
  <c r="U29" i="13"/>
  <c r="W29" i="13"/>
  <c r="W31" i="15"/>
  <c r="W28" i="15"/>
  <c r="W30" i="17" l="1"/>
  <c r="Y30" i="17" s="1"/>
  <c r="U30" i="13"/>
  <c r="T28" i="13"/>
  <c r="W31" i="13" s="1"/>
  <c r="W30" i="13"/>
  <c r="X30" i="13" s="1"/>
  <c r="T30" i="17"/>
  <c r="U28" i="3"/>
  <c r="T28" i="3"/>
  <c r="Y29" i="3"/>
  <c r="W31" i="9"/>
  <c r="Y31" i="9" s="1"/>
  <c r="X30" i="3"/>
  <c r="Y30" i="3"/>
  <c r="W28" i="9"/>
  <c r="AA28" i="9" s="1"/>
  <c r="T28" i="7"/>
  <c r="X29" i="7"/>
  <c r="X30" i="9"/>
  <c r="AA29" i="9" s="1"/>
  <c r="U28" i="7"/>
  <c r="X29" i="17"/>
  <c r="S28" i="5"/>
  <c r="U28" i="5" s="1"/>
  <c r="S30" i="5"/>
  <c r="W30" i="5" s="1"/>
  <c r="O28" i="10"/>
  <c r="U31" i="10" s="1"/>
  <c r="P29" i="10"/>
  <c r="S29" i="10"/>
  <c r="Q29" i="10"/>
  <c r="Y29" i="13"/>
  <c r="X29" i="13"/>
  <c r="AA31" i="15"/>
  <c r="X31" i="15"/>
  <c r="Y31" i="15"/>
  <c r="Y30" i="7"/>
  <c r="X30" i="7"/>
  <c r="X28" i="15"/>
  <c r="AA28" i="15"/>
  <c r="Y28" i="15"/>
  <c r="AA30" i="15"/>
  <c r="AA29" i="15"/>
  <c r="W31" i="17"/>
  <c r="W28" i="17"/>
  <c r="X30" i="17" l="1"/>
  <c r="AA29" i="17" s="1"/>
  <c r="W28" i="13"/>
  <c r="X28" i="13" s="1"/>
  <c r="Y30" i="13"/>
  <c r="AA29" i="13" s="1"/>
  <c r="AA31" i="9"/>
  <c r="AC31" i="9" s="1"/>
  <c r="W28" i="3"/>
  <c r="Y28" i="3" s="1"/>
  <c r="W31" i="3"/>
  <c r="Y31" i="3" s="1"/>
  <c r="X31" i="9"/>
  <c r="AA30" i="3"/>
  <c r="AE30" i="3" s="1"/>
  <c r="AA29" i="3"/>
  <c r="Y28" i="9"/>
  <c r="AC28" i="9" s="1"/>
  <c r="AB29" i="9"/>
  <c r="X28" i="9"/>
  <c r="AB28" i="9" s="1"/>
  <c r="AA30" i="9"/>
  <c r="AB30" i="9" s="1"/>
  <c r="W28" i="7"/>
  <c r="Y28" i="7" s="1"/>
  <c r="W31" i="7"/>
  <c r="AA31" i="7" s="1"/>
  <c r="T30" i="5"/>
  <c r="X30" i="5" s="1"/>
  <c r="U30" i="5"/>
  <c r="Y30" i="5" s="1"/>
  <c r="T28" i="5"/>
  <c r="W31" i="5" s="1"/>
  <c r="Y29" i="5"/>
  <c r="X29" i="5"/>
  <c r="T31" i="10"/>
  <c r="Q28" i="10"/>
  <c r="P28" i="10"/>
  <c r="T29" i="10"/>
  <c r="U29" i="10"/>
  <c r="W29" i="10"/>
  <c r="AC29" i="9"/>
  <c r="AC29" i="15"/>
  <c r="AB29" i="15"/>
  <c r="AA29" i="7"/>
  <c r="AA30" i="7"/>
  <c r="X31" i="13"/>
  <c r="Y31" i="13"/>
  <c r="AA31" i="13"/>
  <c r="AA28" i="13"/>
  <c r="Y28" i="17"/>
  <c r="AA28" i="17"/>
  <c r="X28" i="17"/>
  <c r="AB30" i="15"/>
  <c r="AE30" i="15"/>
  <c r="AC30" i="15"/>
  <c r="AE28" i="9"/>
  <c r="X31" i="17"/>
  <c r="Y31" i="17"/>
  <c r="AA31" i="17"/>
  <c r="AC28" i="15"/>
  <c r="AE28" i="15"/>
  <c r="AB28" i="15"/>
  <c r="AC31" i="15"/>
  <c r="AB31" i="15"/>
  <c r="Y28" i="13" l="1"/>
  <c r="AA30" i="13"/>
  <c r="AB30" i="13" s="1"/>
  <c r="AA30" i="17"/>
  <c r="AE30" i="17" s="1"/>
  <c r="AB29" i="3"/>
  <c r="AA31" i="3"/>
  <c r="AC31" i="3" s="1"/>
  <c r="X31" i="3"/>
  <c r="AA28" i="3"/>
  <c r="AC28" i="3" s="1"/>
  <c r="AC30" i="3"/>
  <c r="X28" i="3"/>
  <c r="AB31" i="9"/>
  <c r="AE31" i="9" s="1"/>
  <c r="AG31" i="9" s="1"/>
  <c r="AC29" i="3"/>
  <c r="AB30" i="3"/>
  <c r="AE30" i="9"/>
  <c r="AF30" i="9" s="1"/>
  <c r="X28" i="7"/>
  <c r="AC30" i="9"/>
  <c r="W28" i="5"/>
  <c r="Y28" i="5" s="1"/>
  <c r="AA28" i="7"/>
  <c r="AE28" i="7" s="1"/>
  <c r="X31" i="7"/>
  <c r="AB31" i="7" s="1"/>
  <c r="Y31" i="7"/>
  <c r="AC31" i="7" s="1"/>
  <c r="S30" i="10"/>
  <c r="T30" i="10" s="1"/>
  <c r="S28" i="10"/>
  <c r="Y29" i="10" s="1"/>
  <c r="AA30" i="5"/>
  <c r="AA29" i="5"/>
  <c r="X31" i="5"/>
  <c r="Y31" i="5"/>
  <c r="AA31" i="5"/>
  <c r="AB29" i="13"/>
  <c r="AC29" i="13"/>
  <c r="AG28" i="15"/>
  <c r="AF28" i="15"/>
  <c r="AI28" i="15"/>
  <c r="AI28" i="9"/>
  <c r="AF28" i="9"/>
  <c r="AG28" i="9"/>
  <c r="AG30" i="15"/>
  <c r="AF30" i="15"/>
  <c r="AC31" i="17"/>
  <c r="AB31" i="17"/>
  <c r="AE28" i="17"/>
  <c r="AC28" i="17"/>
  <c r="AB28" i="17"/>
  <c r="AC30" i="13"/>
  <c r="AE30" i="13"/>
  <c r="AB29" i="17"/>
  <c r="AC29" i="17"/>
  <c r="AB28" i="13"/>
  <c r="AE28" i="13"/>
  <c r="AC28" i="13"/>
  <c r="AC30" i="7"/>
  <c r="AE30" i="7"/>
  <c r="AB30" i="7"/>
  <c r="AE31" i="15"/>
  <c r="AE29" i="15"/>
  <c r="AB31" i="13"/>
  <c r="AC31" i="13"/>
  <c r="AB29" i="7"/>
  <c r="AC29" i="7"/>
  <c r="AB30" i="17" l="1"/>
  <c r="AF30" i="17" s="1"/>
  <c r="AC30" i="17"/>
  <c r="AG30" i="17" s="1"/>
  <c r="AG30" i="3"/>
  <c r="AB31" i="3"/>
  <c r="AE29" i="3" s="1"/>
  <c r="AF29" i="3" s="1"/>
  <c r="AE28" i="3"/>
  <c r="AI28" i="3" s="1"/>
  <c r="F40" i="3" s="1"/>
  <c r="AB28" i="3"/>
  <c r="AF30" i="3"/>
  <c r="AE29" i="9"/>
  <c r="AF29" i="9" s="1"/>
  <c r="AA28" i="5"/>
  <c r="AC28" i="5" s="1"/>
  <c r="AB29" i="5"/>
  <c r="AG30" i="9"/>
  <c r="AC30" i="5"/>
  <c r="X28" i="5"/>
  <c r="AC28" i="7"/>
  <c r="AG28" i="7" s="1"/>
  <c r="AB28" i="7"/>
  <c r="AF28" i="7" s="1"/>
  <c r="U30" i="10"/>
  <c r="T28" i="10"/>
  <c r="U28" i="10"/>
  <c r="X29" i="10"/>
  <c r="AC29" i="5"/>
  <c r="AF31" i="9"/>
  <c r="W30" i="10"/>
  <c r="AB30" i="5"/>
  <c r="AE30" i="5"/>
  <c r="AF31" i="15"/>
  <c r="AG31" i="15"/>
  <c r="AE29" i="17"/>
  <c r="AE31" i="17"/>
  <c r="AF28" i="17"/>
  <c r="AG28" i="17"/>
  <c r="AI28" i="17"/>
  <c r="AK28" i="15"/>
  <c r="AJ28" i="15"/>
  <c r="F40" i="15"/>
  <c r="AE29" i="7"/>
  <c r="AE31" i="7"/>
  <c r="AF29" i="15"/>
  <c r="AG29" i="15"/>
  <c r="AI29" i="15"/>
  <c r="F40" i="9"/>
  <c r="AJ28" i="9"/>
  <c r="AK28" i="9"/>
  <c r="AI28" i="13"/>
  <c r="AF28" i="13"/>
  <c r="AG28" i="13"/>
  <c r="AB31" i="5"/>
  <c r="AC31" i="5"/>
  <c r="AE29" i="13"/>
  <c r="AE31" i="13"/>
  <c r="AF30" i="7"/>
  <c r="AG30" i="7"/>
  <c r="AF30" i="13"/>
  <c r="AG30" i="13"/>
  <c r="AI28" i="7"/>
  <c r="AB28" i="5" l="1"/>
  <c r="AI30" i="15"/>
  <c r="AJ30" i="15" s="1"/>
  <c r="AI30" i="9"/>
  <c r="AJ30" i="9" s="1"/>
  <c r="AG29" i="9"/>
  <c r="AF28" i="3"/>
  <c r="AJ28" i="3" s="1"/>
  <c r="AE28" i="5"/>
  <c r="AG28" i="5" s="1"/>
  <c r="AG28" i="3"/>
  <c r="AK28" i="3" s="1"/>
  <c r="AI29" i="9"/>
  <c r="AJ29" i="9" s="1"/>
  <c r="AE31" i="3"/>
  <c r="AF31" i="3" s="1"/>
  <c r="AG30" i="5"/>
  <c r="Y30" i="10"/>
  <c r="W28" i="10"/>
  <c r="X28" i="10" s="1"/>
  <c r="W31" i="10"/>
  <c r="AA31" i="10" s="1"/>
  <c r="AI31" i="9"/>
  <c r="F43" i="9" s="1"/>
  <c r="AG29" i="3"/>
  <c r="X30" i="10"/>
  <c r="AI29" i="3"/>
  <c r="AJ29" i="3" s="1"/>
  <c r="AF30" i="5"/>
  <c r="AE31" i="5"/>
  <c r="AF31" i="5" s="1"/>
  <c r="AE29" i="5"/>
  <c r="AI29" i="5" s="1"/>
  <c r="AF31" i="13"/>
  <c r="AG31" i="13"/>
  <c r="AI31" i="15"/>
  <c r="AJ29" i="15"/>
  <c r="AK29" i="15"/>
  <c r="F41" i="15"/>
  <c r="AF29" i="7"/>
  <c r="AI29" i="7"/>
  <c r="AG29" i="7"/>
  <c r="J40" i="15"/>
  <c r="L40" i="15"/>
  <c r="K40" i="15"/>
  <c r="F40" i="7"/>
  <c r="AJ28" i="7"/>
  <c r="AK28" i="7"/>
  <c r="L40" i="3"/>
  <c r="J40" i="3"/>
  <c r="K40" i="3"/>
  <c r="AI29" i="13"/>
  <c r="AF29" i="13"/>
  <c r="AG29" i="13"/>
  <c r="L40" i="9"/>
  <c r="J40" i="9"/>
  <c r="K40" i="9"/>
  <c r="AF31" i="17"/>
  <c r="AG31" i="17"/>
  <c r="F40" i="13"/>
  <c r="AK28" i="13"/>
  <c r="AJ28" i="13"/>
  <c r="AG31" i="7"/>
  <c r="AF31" i="7"/>
  <c r="F40" i="17"/>
  <c r="AK28" i="17"/>
  <c r="AJ28" i="17"/>
  <c r="AF29" i="17"/>
  <c r="AI29" i="17"/>
  <c r="AG29" i="17"/>
  <c r="F42" i="15" l="1"/>
  <c r="F42" i="9"/>
  <c r="J42" i="9" s="1"/>
  <c r="AK30" i="15"/>
  <c r="AI31" i="13"/>
  <c r="F43" i="13" s="1"/>
  <c r="AI30" i="13"/>
  <c r="AJ30" i="13" s="1"/>
  <c r="AK30" i="9"/>
  <c r="M40" i="15"/>
  <c r="AI28" i="5"/>
  <c r="AK28" i="5" s="1"/>
  <c r="AF28" i="5"/>
  <c r="AK29" i="9"/>
  <c r="AG31" i="3"/>
  <c r="F41" i="9"/>
  <c r="K41" i="9" s="1"/>
  <c r="Y28" i="10"/>
  <c r="AA28" i="10"/>
  <c r="AE28" i="10" s="1"/>
  <c r="AA29" i="10"/>
  <c r="AC29" i="10" s="1"/>
  <c r="F41" i="3"/>
  <c r="K41" i="3" s="1"/>
  <c r="AJ31" i="9"/>
  <c r="AK31" i="9"/>
  <c r="Y31" i="10"/>
  <c r="AC31" i="10" s="1"/>
  <c r="X31" i="10"/>
  <c r="AB31" i="10" s="1"/>
  <c r="AK29" i="3"/>
  <c r="AA30" i="10"/>
  <c r="AC30" i="10" s="1"/>
  <c r="AG31" i="5"/>
  <c r="AI31" i="5" s="1"/>
  <c r="F43" i="5" s="1"/>
  <c r="AI30" i="7"/>
  <c r="AJ30" i="7" s="1"/>
  <c r="AF29" i="5"/>
  <c r="AJ29" i="5" s="1"/>
  <c r="AG29" i="5"/>
  <c r="AK29" i="5" s="1"/>
  <c r="AI31" i="7"/>
  <c r="AK31" i="7" s="1"/>
  <c r="M40" i="3"/>
  <c r="F42" i="13"/>
  <c r="F41" i="17"/>
  <c r="AK29" i="17"/>
  <c r="AJ29" i="17"/>
  <c r="K40" i="17"/>
  <c r="L40" i="17"/>
  <c r="J40" i="17"/>
  <c r="F41" i="5"/>
  <c r="M40" i="9"/>
  <c r="AK31" i="15"/>
  <c r="F43" i="15"/>
  <c r="AJ31" i="15"/>
  <c r="AJ29" i="7"/>
  <c r="F41" i="7"/>
  <c r="AK29" i="7"/>
  <c r="O43" i="9"/>
  <c r="L43" i="9"/>
  <c r="J43" i="9"/>
  <c r="K43" i="9"/>
  <c r="K40" i="13"/>
  <c r="J40" i="13"/>
  <c r="L40" i="13"/>
  <c r="AI30" i="17"/>
  <c r="AI31" i="17"/>
  <c r="F41" i="13"/>
  <c r="AJ29" i="13"/>
  <c r="AK29" i="13"/>
  <c r="J41" i="15"/>
  <c r="K41" i="15"/>
  <c r="L41" i="15"/>
  <c r="K42" i="15"/>
  <c r="J42" i="15"/>
  <c r="O42" i="15"/>
  <c r="L42" i="15"/>
  <c r="L40" i="7"/>
  <c r="K40" i="7"/>
  <c r="J40" i="7"/>
  <c r="AJ31" i="13" l="1"/>
  <c r="O42" i="9"/>
  <c r="P42" i="9" s="1"/>
  <c r="K42" i="9"/>
  <c r="L42" i="9"/>
  <c r="AK30" i="13"/>
  <c r="AK31" i="13"/>
  <c r="M42" i="15"/>
  <c r="Q42" i="15" s="1"/>
  <c r="AJ28" i="5"/>
  <c r="F40" i="5"/>
  <c r="K40" i="5" s="1"/>
  <c r="M41" i="15"/>
  <c r="O41" i="15" s="1"/>
  <c r="R41" i="15" s="1"/>
  <c r="L41" i="9"/>
  <c r="M41" i="9" s="1"/>
  <c r="AI31" i="3"/>
  <c r="AI30" i="3"/>
  <c r="J41" i="9"/>
  <c r="AB28" i="10"/>
  <c r="AF28" i="10" s="1"/>
  <c r="AC28" i="10"/>
  <c r="AG28" i="10" s="1"/>
  <c r="L41" i="3"/>
  <c r="M41" i="3" s="1"/>
  <c r="J41" i="3"/>
  <c r="AB29" i="10"/>
  <c r="AE31" i="10" s="1"/>
  <c r="AG31" i="10" s="1"/>
  <c r="AK30" i="7"/>
  <c r="AE30" i="10"/>
  <c r="AG30" i="10" s="1"/>
  <c r="AB30" i="10"/>
  <c r="F42" i="7"/>
  <c r="K42" i="7" s="1"/>
  <c r="AJ31" i="7"/>
  <c r="AI30" i="5"/>
  <c r="AK30" i="5" s="1"/>
  <c r="F43" i="7"/>
  <c r="L43" i="7" s="1"/>
  <c r="AJ31" i="5"/>
  <c r="AK31" i="5"/>
  <c r="AI28" i="10"/>
  <c r="M40" i="17"/>
  <c r="M40" i="7"/>
  <c r="K41" i="13"/>
  <c r="J41" i="13"/>
  <c r="L41" i="13"/>
  <c r="AK31" i="17"/>
  <c r="AJ31" i="17"/>
  <c r="F43" i="17"/>
  <c r="F42" i="17"/>
  <c r="AK30" i="17"/>
  <c r="AJ30" i="17"/>
  <c r="M40" i="13"/>
  <c r="P43" i="9"/>
  <c r="R43" i="9"/>
  <c r="S43" i="9"/>
  <c r="J43" i="5"/>
  <c r="O43" i="5"/>
  <c r="L43" i="5"/>
  <c r="K43" i="5"/>
  <c r="M43" i="9"/>
  <c r="Q43" i="9" s="1"/>
  <c r="L41" i="17"/>
  <c r="K41" i="17"/>
  <c r="J41" i="17"/>
  <c r="K43" i="13"/>
  <c r="L43" i="13"/>
  <c r="J43" i="13"/>
  <c r="O43" i="13"/>
  <c r="R42" i="15"/>
  <c r="P42" i="15"/>
  <c r="L41" i="7"/>
  <c r="J41" i="7"/>
  <c r="K41" i="7"/>
  <c r="L43" i="15"/>
  <c r="K43" i="15"/>
  <c r="O43" i="15"/>
  <c r="J43" i="15"/>
  <c r="K41" i="5"/>
  <c r="L41" i="5"/>
  <c r="J41" i="5"/>
  <c r="J42" i="13"/>
  <c r="O42" i="13"/>
  <c r="L42" i="13"/>
  <c r="K42" i="13"/>
  <c r="R42" i="9" l="1"/>
  <c r="M42" i="9"/>
  <c r="Q42" i="9" s="1"/>
  <c r="M42" i="13"/>
  <c r="Q42" i="13" s="1"/>
  <c r="Q41" i="15"/>
  <c r="S41" i="15"/>
  <c r="W41" i="15" s="1"/>
  <c r="M41" i="13"/>
  <c r="O41" i="13" s="1"/>
  <c r="S41" i="13" s="1"/>
  <c r="P41" i="15"/>
  <c r="L40" i="5"/>
  <c r="M40" i="5" s="1"/>
  <c r="J40" i="5"/>
  <c r="M43" i="13"/>
  <c r="Q43" i="13" s="1"/>
  <c r="O40" i="15"/>
  <c r="O41" i="9"/>
  <c r="P41" i="9" s="1"/>
  <c r="F42" i="3"/>
  <c r="AK30" i="3"/>
  <c r="AJ30" i="3"/>
  <c r="O40" i="9"/>
  <c r="P40" i="9" s="1"/>
  <c r="AK31" i="3"/>
  <c r="AJ31" i="3"/>
  <c r="F43" i="3"/>
  <c r="O41" i="3"/>
  <c r="R41" i="3" s="1"/>
  <c r="O40" i="3"/>
  <c r="Q40" i="3" s="1"/>
  <c r="AE29" i="10"/>
  <c r="AG29" i="10" s="1"/>
  <c r="L42" i="7"/>
  <c r="M42" i="7" s="1"/>
  <c r="J42" i="7"/>
  <c r="O42" i="7"/>
  <c r="R42" i="7" s="1"/>
  <c r="AF30" i="10"/>
  <c r="AJ30" i="5"/>
  <c r="F42" i="5"/>
  <c r="K42" i="5" s="1"/>
  <c r="K43" i="7"/>
  <c r="M43" i="7" s="1"/>
  <c r="O43" i="7"/>
  <c r="S43" i="7" s="1"/>
  <c r="J43" i="7"/>
  <c r="AF31" i="10"/>
  <c r="M41" i="5"/>
  <c r="M41" i="17"/>
  <c r="O40" i="17" s="1"/>
  <c r="Q40" i="17" s="1"/>
  <c r="AJ28" i="10"/>
  <c r="AK28" i="10"/>
  <c r="F40" i="10"/>
  <c r="M41" i="7"/>
  <c r="O41" i="7" s="1"/>
  <c r="P43" i="13"/>
  <c r="S43" i="13"/>
  <c r="R43" i="13"/>
  <c r="M43" i="5"/>
  <c r="P43" i="15"/>
  <c r="S43" i="15"/>
  <c r="R43" i="15"/>
  <c r="M43" i="15"/>
  <c r="Q43" i="15" s="1"/>
  <c r="S43" i="5"/>
  <c r="J43" i="17"/>
  <c r="O43" i="17"/>
  <c r="L43" i="17"/>
  <c r="K43" i="17"/>
  <c r="R42" i="13"/>
  <c r="P42" i="13"/>
  <c r="K42" i="17"/>
  <c r="O42" i="17"/>
  <c r="L42" i="17"/>
  <c r="J42" i="17"/>
  <c r="U41" i="15" l="1"/>
  <c r="O40" i="13"/>
  <c r="P40" i="13" s="1"/>
  <c r="P41" i="13"/>
  <c r="R41" i="13"/>
  <c r="Q41" i="13"/>
  <c r="T41" i="15"/>
  <c r="V41" i="15"/>
  <c r="R41" i="9"/>
  <c r="Q40" i="15"/>
  <c r="R40" i="15"/>
  <c r="P40" i="15"/>
  <c r="S41" i="9"/>
  <c r="W41" i="9" s="1"/>
  <c r="Q41" i="9"/>
  <c r="Q40" i="9"/>
  <c r="V43" i="9"/>
  <c r="O43" i="3"/>
  <c r="J43" i="3"/>
  <c r="L43" i="3"/>
  <c r="K43" i="3"/>
  <c r="T43" i="9"/>
  <c r="U43" i="9"/>
  <c r="R40" i="9"/>
  <c r="J42" i="3"/>
  <c r="O42" i="3"/>
  <c r="L42" i="3"/>
  <c r="K42" i="3"/>
  <c r="P41" i="3"/>
  <c r="S41" i="3"/>
  <c r="V41" i="3" s="1"/>
  <c r="Q41" i="3"/>
  <c r="AI29" i="10"/>
  <c r="AK29" i="10" s="1"/>
  <c r="R40" i="3"/>
  <c r="P40" i="3"/>
  <c r="AF29" i="10"/>
  <c r="Q42" i="7"/>
  <c r="P42" i="7"/>
  <c r="AI31" i="10"/>
  <c r="F43" i="10" s="1"/>
  <c r="R43" i="7"/>
  <c r="R43" i="5"/>
  <c r="Q43" i="5"/>
  <c r="L42" i="5"/>
  <c r="M42" i="5" s="1"/>
  <c r="P43" i="5"/>
  <c r="O42" i="5"/>
  <c r="Q43" i="7"/>
  <c r="J42" i="5"/>
  <c r="P43" i="7"/>
  <c r="O41" i="5"/>
  <c r="P41" i="5" s="1"/>
  <c r="O40" i="5"/>
  <c r="R40" i="5" s="1"/>
  <c r="R40" i="17"/>
  <c r="P40" i="17"/>
  <c r="AI30" i="10"/>
  <c r="AK30" i="10" s="1"/>
  <c r="O41" i="17"/>
  <c r="P41" i="17" s="1"/>
  <c r="M42" i="17"/>
  <c r="Q42" i="17" s="1"/>
  <c r="O40" i="7"/>
  <c r="R40" i="7" s="1"/>
  <c r="J40" i="10"/>
  <c r="K40" i="10"/>
  <c r="L40" i="10"/>
  <c r="M43" i="17"/>
  <c r="Q43" i="17" s="1"/>
  <c r="V43" i="15"/>
  <c r="U43" i="15"/>
  <c r="T43" i="15"/>
  <c r="V43" i="13"/>
  <c r="T43" i="13"/>
  <c r="R43" i="17"/>
  <c r="P43" i="17"/>
  <c r="S43" i="17"/>
  <c r="P42" i="17"/>
  <c r="R42" i="17"/>
  <c r="W41" i="13"/>
  <c r="P41" i="7"/>
  <c r="S41" i="7"/>
  <c r="R41" i="7"/>
  <c r="Q41" i="7"/>
  <c r="Q40" i="13" l="1"/>
  <c r="U43" i="13"/>
  <c r="U41" i="13"/>
  <c r="T41" i="13"/>
  <c r="V41" i="13"/>
  <c r="R40" i="13"/>
  <c r="S42" i="13" s="1"/>
  <c r="T42" i="13" s="1"/>
  <c r="S40" i="9"/>
  <c r="V40" i="9" s="1"/>
  <c r="T41" i="9"/>
  <c r="V41" i="9"/>
  <c r="S42" i="9"/>
  <c r="T42" i="9" s="1"/>
  <c r="U41" i="9"/>
  <c r="S40" i="15"/>
  <c r="S42" i="15"/>
  <c r="M42" i="3"/>
  <c r="Q42" i="3" s="1"/>
  <c r="M43" i="3"/>
  <c r="Q43" i="3" s="1"/>
  <c r="R42" i="3"/>
  <c r="P42" i="3"/>
  <c r="S43" i="3"/>
  <c r="P43" i="3"/>
  <c r="R43" i="3"/>
  <c r="W41" i="3"/>
  <c r="U41" i="3"/>
  <c r="T41" i="3"/>
  <c r="AJ29" i="10"/>
  <c r="F41" i="10"/>
  <c r="L41" i="10" s="1"/>
  <c r="AJ31" i="10"/>
  <c r="AK31" i="10"/>
  <c r="P42" i="5"/>
  <c r="Q42" i="5"/>
  <c r="R42" i="5"/>
  <c r="R41" i="5"/>
  <c r="S41" i="5"/>
  <c r="P40" i="7"/>
  <c r="U43" i="7"/>
  <c r="Q41" i="5"/>
  <c r="Q40" i="5"/>
  <c r="V43" i="5"/>
  <c r="P40" i="5"/>
  <c r="U43" i="5"/>
  <c r="T43" i="5"/>
  <c r="T43" i="7"/>
  <c r="Q40" i="7"/>
  <c r="V43" i="7"/>
  <c r="AJ30" i="10"/>
  <c r="S41" i="17"/>
  <c r="W41" i="17" s="1"/>
  <c r="F42" i="10"/>
  <c r="O42" i="10" s="1"/>
  <c r="R41" i="17"/>
  <c r="Q41" i="17"/>
  <c r="M40" i="10"/>
  <c r="S40" i="17"/>
  <c r="V40" i="17" s="1"/>
  <c r="K43" i="10"/>
  <c r="L43" i="10"/>
  <c r="O43" i="10"/>
  <c r="J43" i="10"/>
  <c r="T43" i="17"/>
  <c r="V43" i="17"/>
  <c r="U43" i="17"/>
  <c r="W42" i="13"/>
  <c r="S42" i="17"/>
  <c r="V41" i="7"/>
  <c r="W41" i="7"/>
  <c r="U41" i="7"/>
  <c r="T41" i="7"/>
  <c r="U42" i="13" l="1"/>
  <c r="V42" i="13"/>
  <c r="S40" i="13"/>
  <c r="T40" i="13" s="1"/>
  <c r="Y41" i="9"/>
  <c r="X41" i="9"/>
  <c r="U40" i="9"/>
  <c r="T40" i="9"/>
  <c r="Z41" i="9"/>
  <c r="W42" i="9"/>
  <c r="X42" i="9" s="1"/>
  <c r="U42" i="9"/>
  <c r="V42" i="9"/>
  <c r="V41" i="17"/>
  <c r="Z41" i="17" s="1"/>
  <c r="T42" i="15"/>
  <c r="U42" i="15"/>
  <c r="V42" i="15"/>
  <c r="W42" i="15"/>
  <c r="V40" i="15"/>
  <c r="Y41" i="15"/>
  <c r="X41" i="15"/>
  <c r="T40" i="15"/>
  <c r="Z41" i="15"/>
  <c r="U40" i="15"/>
  <c r="S40" i="3"/>
  <c r="T40" i="3" s="1"/>
  <c r="S42" i="3"/>
  <c r="W42" i="3" s="1"/>
  <c r="K41" i="10"/>
  <c r="M41" i="10" s="1"/>
  <c r="T43" i="3"/>
  <c r="V43" i="3"/>
  <c r="U43" i="3"/>
  <c r="J41" i="10"/>
  <c r="V41" i="5"/>
  <c r="U40" i="17"/>
  <c r="T40" i="17"/>
  <c r="T41" i="5"/>
  <c r="W41" i="5"/>
  <c r="S40" i="5"/>
  <c r="U40" i="5" s="1"/>
  <c r="U41" i="5"/>
  <c r="S40" i="7"/>
  <c r="V40" i="7" s="1"/>
  <c r="S42" i="5"/>
  <c r="W42" i="5" s="1"/>
  <c r="S42" i="7"/>
  <c r="W42" i="7" s="1"/>
  <c r="U41" i="17"/>
  <c r="Y41" i="17" s="1"/>
  <c r="T41" i="17"/>
  <c r="X41" i="17" s="1"/>
  <c r="J42" i="10"/>
  <c r="P42" i="10" s="1"/>
  <c r="K42" i="10"/>
  <c r="R42" i="10" s="1"/>
  <c r="L42" i="10"/>
  <c r="P43" i="10"/>
  <c r="S43" i="10"/>
  <c r="R43" i="10"/>
  <c r="M43" i="10"/>
  <c r="Q43" i="10" s="1"/>
  <c r="T42" i="17"/>
  <c r="U42" i="17"/>
  <c r="W42" i="17"/>
  <c r="V42" i="17"/>
  <c r="Y42" i="13" l="1"/>
  <c r="Z42" i="13"/>
  <c r="X42" i="13"/>
  <c r="U40" i="13"/>
  <c r="X41" i="13"/>
  <c r="Y41" i="13"/>
  <c r="Z41" i="13"/>
  <c r="V40" i="13"/>
  <c r="W43" i="9"/>
  <c r="X43" i="9" s="1"/>
  <c r="W40" i="9"/>
  <c r="X40" i="9" s="1"/>
  <c r="Z42" i="9"/>
  <c r="Y42" i="9"/>
  <c r="W43" i="15"/>
  <c r="W40" i="15"/>
  <c r="Z42" i="15"/>
  <c r="X42" i="15"/>
  <c r="Y42" i="15"/>
  <c r="V40" i="3"/>
  <c r="Z41" i="3"/>
  <c r="Y41" i="3"/>
  <c r="X41" i="3"/>
  <c r="U40" i="3"/>
  <c r="V42" i="3"/>
  <c r="Z42" i="3" s="1"/>
  <c r="U42" i="3"/>
  <c r="Y42" i="3" s="1"/>
  <c r="T42" i="3"/>
  <c r="X42" i="3" s="1"/>
  <c r="O40" i="10"/>
  <c r="Q40" i="10" s="1"/>
  <c r="Z41" i="7"/>
  <c r="T40" i="7"/>
  <c r="W40" i="17"/>
  <c r="Y40" i="17" s="1"/>
  <c r="W43" i="17"/>
  <c r="Z43" i="17" s="1"/>
  <c r="X41" i="7"/>
  <c r="U40" i="7"/>
  <c r="U42" i="5"/>
  <c r="Y42" i="5" s="1"/>
  <c r="Y41" i="7"/>
  <c r="Y41" i="5"/>
  <c r="X41" i="5"/>
  <c r="Z41" i="5"/>
  <c r="T40" i="5"/>
  <c r="V40" i="5"/>
  <c r="T42" i="7"/>
  <c r="X42" i="7" s="1"/>
  <c r="V42" i="5"/>
  <c r="Z42" i="5" s="1"/>
  <c r="T42" i="5"/>
  <c r="X42" i="5" s="1"/>
  <c r="V42" i="7"/>
  <c r="Z42" i="7" s="1"/>
  <c r="U42" i="7"/>
  <c r="Y42" i="7" s="1"/>
  <c r="M42" i="10"/>
  <c r="Q42" i="10" s="1"/>
  <c r="O41" i="10"/>
  <c r="Q41" i="10" s="1"/>
  <c r="Z42" i="17"/>
  <c r="Y42" i="17"/>
  <c r="X42" i="17"/>
  <c r="W43" i="3" l="1"/>
  <c r="AA43" i="3" s="1"/>
  <c r="AA41" i="13"/>
  <c r="AA42" i="13"/>
  <c r="AE42" i="13" s="1"/>
  <c r="Y43" i="9"/>
  <c r="W43" i="13"/>
  <c r="W40" i="13"/>
  <c r="Z40" i="9"/>
  <c r="AA40" i="9"/>
  <c r="AB40" i="9" s="1"/>
  <c r="Y40" i="9"/>
  <c r="Z43" i="9"/>
  <c r="AA43" i="9"/>
  <c r="AB43" i="9" s="1"/>
  <c r="AA42" i="15"/>
  <c r="AE42" i="15" s="1"/>
  <c r="AA41" i="9"/>
  <c r="AB41" i="9" s="1"/>
  <c r="AA42" i="9"/>
  <c r="AD42" i="9" s="1"/>
  <c r="W40" i="3"/>
  <c r="X40" i="3" s="1"/>
  <c r="AA41" i="15"/>
  <c r="AA40" i="15"/>
  <c r="Y40" i="15"/>
  <c r="Z40" i="15"/>
  <c r="X40" i="15"/>
  <c r="AA43" i="15"/>
  <c r="Z43" i="15"/>
  <c r="X43" i="15"/>
  <c r="Y43" i="15"/>
  <c r="W43" i="7"/>
  <c r="X43" i="7" s="1"/>
  <c r="AA42" i="3"/>
  <c r="AA41" i="3"/>
  <c r="R40" i="10"/>
  <c r="P40" i="10"/>
  <c r="AA40" i="17"/>
  <c r="AE40" i="17" s="1"/>
  <c r="Z40" i="17"/>
  <c r="X40" i="17"/>
  <c r="X43" i="17"/>
  <c r="AA43" i="17"/>
  <c r="Y43" i="17"/>
  <c r="W40" i="7"/>
  <c r="Z40" i="7" s="1"/>
  <c r="W43" i="5"/>
  <c r="AA43" i="5" s="1"/>
  <c r="W40" i="5"/>
  <c r="Z40" i="5" s="1"/>
  <c r="U43" i="10"/>
  <c r="S41" i="10"/>
  <c r="U41" i="10" s="1"/>
  <c r="AA41" i="5"/>
  <c r="V43" i="10"/>
  <c r="R41" i="10"/>
  <c r="T43" i="10"/>
  <c r="P41" i="10"/>
  <c r="AA42" i="5"/>
  <c r="AA41" i="7"/>
  <c r="AA42" i="7"/>
  <c r="AA41" i="17"/>
  <c r="AA42" i="17"/>
  <c r="AD41" i="13" l="1"/>
  <c r="Z43" i="3"/>
  <c r="AD43" i="3" s="1"/>
  <c r="Y43" i="3"/>
  <c r="AC43" i="3" s="1"/>
  <c r="X43" i="3"/>
  <c r="AB43" i="3" s="1"/>
  <c r="AB41" i="13"/>
  <c r="X40" i="13"/>
  <c r="Y40" i="13"/>
  <c r="AA40" i="13"/>
  <c r="Z40" i="13"/>
  <c r="AC41" i="13"/>
  <c r="Z43" i="13"/>
  <c r="AA43" i="13"/>
  <c r="Y43" i="13"/>
  <c r="X43" i="13"/>
  <c r="AC42" i="13"/>
  <c r="AD42" i="13"/>
  <c r="AH42" i="13" s="1"/>
  <c r="AB42" i="13"/>
  <c r="AD42" i="15"/>
  <c r="AH42" i="15" s="1"/>
  <c r="AC42" i="15"/>
  <c r="AG42" i="15" s="1"/>
  <c r="AB42" i="15"/>
  <c r="AF42" i="15" s="1"/>
  <c r="AE40" i="9"/>
  <c r="AI40" i="9" s="1"/>
  <c r="F52" i="9" s="1"/>
  <c r="AC40" i="9"/>
  <c r="AD40" i="9"/>
  <c r="AC43" i="9"/>
  <c r="AD43" i="9"/>
  <c r="Y40" i="3"/>
  <c r="Z40" i="3"/>
  <c r="AD41" i="9"/>
  <c r="AC41" i="9"/>
  <c r="AE42" i="9"/>
  <c r="AH42" i="9" s="1"/>
  <c r="AB42" i="9"/>
  <c r="AA40" i="3"/>
  <c r="AB40" i="3" s="1"/>
  <c r="AC42" i="9"/>
  <c r="AB41" i="3"/>
  <c r="AA43" i="7"/>
  <c r="AB43" i="7" s="1"/>
  <c r="Z43" i="7"/>
  <c r="AD42" i="3"/>
  <c r="AD40" i="17"/>
  <c r="AH40" i="17" s="1"/>
  <c r="AB43" i="15"/>
  <c r="AC43" i="15"/>
  <c r="AD43" i="15"/>
  <c r="AB40" i="15"/>
  <c r="AD40" i="15"/>
  <c r="AE40" i="15"/>
  <c r="AC40" i="15"/>
  <c r="AB41" i="15"/>
  <c r="AD41" i="15"/>
  <c r="AC41" i="15"/>
  <c r="Y43" i="7"/>
  <c r="S42" i="10"/>
  <c r="V42" i="10" s="1"/>
  <c r="S40" i="10"/>
  <c r="T40" i="10" s="1"/>
  <c r="AC42" i="3"/>
  <c r="AB42" i="3"/>
  <c r="AE42" i="3"/>
  <c r="AC41" i="3"/>
  <c r="AD41" i="3"/>
  <c r="AC40" i="17"/>
  <c r="AG40" i="17" s="1"/>
  <c r="AB40" i="17"/>
  <c r="AF40" i="17" s="1"/>
  <c r="AB43" i="17"/>
  <c r="AC43" i="17"/>
  <c r="Z43" i="5"/>
  <c r="AD43" i="5" s="1"/>
  <c r="AD43" i="17"/>
  <c r="Y43" i="5"/>
  <c r="AC43" i="5" s="1"/>
  <c r="X43" i="5"/>
  <c r="AB43" i="5" s="1"/>
  <c r="X40" i="7"/>
  <c r="Y40" i="7"/>
  <c r="AD41" i="7"/>
  <c r="AA40" i="7"/>
  <c r="AE40" i="7" s="1"/>
  <c r="AC42" i="7"/>
  <c r="AD41" i="5"/>
  <c r="X40" i="5"/>
  <c r="Y40" i="5"/>
  <c r="AA40" i="5"/>
  <c r="AB41" i="5"/>
  <c r="AB42" i="5"/>
  <c r="AC41" i="5"/>
  <c r="W41" i="10"/>
  <c r="V41" i="10"/>
  <c r="T41" i="10"/>
  <c r="AE42" i="5"/>
  <c r="AC42" i="5"/>
  <c r="AD42" i="5"/>
  <c r="AC41" i="7"/>
  <c r="AB42" i="7"/>
  <c r="AE42" i="7"/>
  <c r="AD42" i="7"/>
  <c r="AB41" i="7"/>
  <c r="AI40" i="17"/>
  <c r="AB41" i="17"/>
  <c r="AC41" i="17"/>
  <c r="AD41" i="17"/>
  <c r="AC42" i="17"/>
  <c r="AE42" i="17"/>
  <c r="AD42" i="17"/>
  <c r="AB42" i="17"/>
  <c r="AF42" i="13" l="1"/>
  <c r="AG42" i="13"/>
  <c r="AC43" i="13"/>
  <c r="AD43" i="13"/>
  <c r="AB43" i="13"/>
  <c r="AD40" i="13"/>
  <c r="AE40" i="13"/>
  <c r="AB40" i="13"/>
  <c r="AC40" i="13"/>
  <c r="AF40" i="9"/>
  <c r="AJ40" i="9" s="1"/>
  <c r="AG40" i="9"/>
  <c r="AK40" i="9" s="1"/>
  <c r="AH40" i="9"/>
  <c r="AL40" i="9" s="1"/>
  <c r="AF42" i="9"/>
  <c r="AE43" i="9"/>
  <c r="AG43" i="9" s="1"/>
  <c r="AE41" i="9"/>
  <c r="AG41" i="9" s="1"/>
  <c r="AE40" i="3"/>
  <c r="AF40" i="3" s="1"/>
  <c r="AG42" i="9"/>
  <c r="AC40" i="3"/>
  <c r="AD40" i="3"/>
  <c r="AD43" i="7"/>
  <c r="AC43" i="7"/>
  <c r="U42" i="10"/>
  <c r="T42" i="10"/>
  <c r="W42" i="10"/>
  <c r="AH42" i="3"/>
  <c r="AE41" i="15"/>
  <c r="AF40" i="15"/>
  <c r="AG40" i="15"/>
  <c r="AI40" i="15"/>
  <c r="AH40" i="15"/>
  <c r="AE43" i="15"/>
  <c r="U40" i="10"/>
  <c r="V40" i="10"/>
  <c r="Y41" i="10"/>
  <c r="AG42" i="3"/>
  <c r="AE43" i="3"/>
  <c r="AG43" i="3" s="1"/>
  <c r="AE41" i="3"/>
  <c r="AI41" i="3" s="1"/>
  <c r="AF42" i="3"/>
  <c r="AB40" i="5"/>
  <c r="AC40" i="7"/>
  <c r="AG40" i="7" s="1"/>
  <c r="AD40" i="7"/>
  <c r="AH40" i="7" s="1"/>
  <c r="AE40" i="5"/>
  <c r="AI40" i="5" s="1"/>
  <c r="AB40" i="7"/>
  <c r="AF40" i="7" s="1"/>
  <c r="AC40" i="5"/>
  <c r="AD40" i="5"/>
  <c r="AG42" i="5"/>
  <c r="AF42" i="5"/>
  <c r="X41" i="10"/>
  <c r="Z41" i="10"/>
  <c r="AH42" i="5"/>
  <c r="AF42" i="7"/>
  <c r="AH42" i="7"/>
  <c r="AG42" i="7"/>
  <c r="AE41" i="5"/>
  <c r="AH41" i="5" s="1"/>
  <c r="AE43" i="5"/>
  <c r="AH43" i="5" s="1"/>
  <c r="J52" i="9"/>
  <c r="G52" i="9"/>
  <c r="K52" i="9"/>
  <c r="I52" i="9"/>
  <c r="L52" i="9"/>
  <c r="H52" i="9"/>
  <c r="M52" i="9"/>
  <c r="AI40" i="7"/>
  <c r="AG42" i="17"/>
  <c r="AH42" i="17"/>
  <c r="AF42" i="17"/>
  <c r="AE43" i="17"/>
  <c r="AE41" i="17"/>
  <c r="F52" i="17"/>
  <c r="AJ40" i="17"/>
  <c r="AK40" i="17"/>
  <c r="AL40" i="17"/>
  <c r="AE41" i="13" l="1"/>
  <c r="AE43" i="13"/>
  <c r="AI40" i="13"/>
  <c r="AF40" i="13"/>
  <c r="AG40" i="13"/>
  <c r="AH40" i="13"/>
  <c r="AH43" i="9"/>
  <c r="AF43" i="9"/>
  <c r="AH40" i="3"/>
  <c r="AI41" i="9"/>
  <c r="AK41" i="9" s="1"/>
  <c r="AF41" i="9"/>
  <c r="AH41" i="9"/>
  <c r="AI40" i="3"/>
  <c r="AJ40" i="3" s="1"/>
  <c r="AG40" i="3"/>
  <c r="X42" i="10"/>
  <c r="AE41" i="7"/>
  <c r="AH41" i="7" s="1"/>
  <c r="AE43" i="7"/>
  <c r="AH43" i="7" s="1"/>
  <c r="Z42" i="10"/>
  <c r="Y42" i="10"/>
  <c r="AG43" i="15"/>
  <c r="AH43" i="15"/>
  <c r="AF43" i="15"/>
  <c r="AJ40" i="15"/>
  <c r="AK40" i="15"/>
  <c r="F52" i="15"/>
  <c r="AL40" i="15"/>
  <c r="AH41" i="15"/>
  <c r="AF41" i="15"/>
  <c r="AG41" i="15"/>
  <c r="AI41" i="15"/>
  <c r="W43" i="10"/>
  <c r="Y43" i="10" s="1"/>
  <c r="W40" i="10"/>
  <c r="AA40" i="10" s="1"/>
  <c r="AH43" i="3"/>
  <c r="AF43" i="3"/>
  <c r="AF41" i="3"/>
  <c r="AJ41" i="3" s="1"/>
  <c r="F53" i="3"/>
  <c r="K53" i="3" s="1"/>
  <c r="AG41" i="3"/>
  <c r="AK41" i="3" s="1"/>
  <c r="AH41" i="3"/>
  <c r="AL41" i="3" s="1"/>
  <c r="AH40" i="5"/>
  <c r="AL40" i="5" s="1"/>
  <c r="AG40" i="5"/>
  <c r="AK40" i="5" s="1"/>
  <c r="AF40" i="5"/>
  <c r="AJ40" i="5" s="1"/>
  <c r="AG43" i="5"/>
  <c r="AG41" i="5"/>
  <c r="AI41" i="5"/>
  <c r="AL41" i="5" s="1"/>
  <c r="AF41" i="5"/>
  <c r="AF43" i="5"/>
  <c r="AG43" i="17"/>
  <c r="AH43" i="17"/>
  <c r="AF43" i="17"/>
  <c r="M52" i="17"/>
  <c r="O17" i="16" s="1"/>
  <c r="K52" i="17"/>
  <c r="L17" i="16" s="1"/>
  <c r="J52" i="17"/>
  <c r="K17" i="16" s="1"/>
  <c r="G52" i="17"/>
  <c r="H17" i="16" s="1"/>
  <c r="I52" i="17"/>
  <c r="J17" i="16" s="1"/>
  <c r="L52" i="17"/>
  <c r="M17" i="16" s="1"/>
  <c r="H52" i="17"/>
  <c r="I17" i="16" s="1"/>
  <c r="G17" i="16"/>
  <c r="AH41" i="17"/>
  <c r="AI41" i="17"/>
  <c r="AG41" i="17"/>
  <c r="AF41" i="17"/>
  <c r="F52" i="5"/>
  <c r="AJ40" i="7"/>
  <c r="AL40" i="7"/>
  <c r="F52" i="7"/>
  <c r="AK40" i="7"/>
  <c r="E19" i="19"/>
  <c r="AL40" i="13" l="1"/>
  <c r="AK40" i="13"/>
  <c r="AJ40" i="13"/>
  <c r="F52" i="13"/>
  <c r="AF43" i="13"/>
  <c r="AH43" i="13"/>
  <c r="AG43" i="13"/>
  <c r="AF41" i="13"/>
  <c r="AH41" i="13"/>
  <c r="AG41" i="13"/>
  <c r="AI41" i="13"/>
  <c r="AI42" i="9"/>
  <c r="AJ42" i="9" s="1"/>
  <c r="AI43" i="9"/>
  <c r="F55" i="9" s="1"/>
  <c r="L55" i="9" s="1"/>
  <c r="R20" i="8" s="1"/>
  <c r="F53" i="9"/>
  <c r="I53" i="9" s="1"/>
  <c r="AK40" i="3"/>
  <c r="AJ41" i="9"/>
  <c r="F52" i="3"/>
  <c r="K52" i="3" s="1"/>
  <c r="AL41" i="9"/>
  <c r="AL40" i="3"/>
  <c r="AF41" i="7"/>
  <c r="AI41" i="7"/>
  <c r="F53" i="7" s="1"/>
  <c r="H53" i="7" s="1"/>
  <c r="O18" i="6" s="1"/>
  <c r="AG41" i="7"/>
  <c r="AF43" i="7"/>
  <c r="AG43" i="7"/>
  <c r="AA42" i="10"/>
  <c r="AD42" i="10" s="1"/>
  <c r="AA41" i="10"/>
  <c r="AC41" i="10" s="1"/>
  <c r="Z43" i="10"/>
  <c r="AA43" i="10"/>
  <c r="AC43" i="10" s="1"/>
  <c r="AJ41" i="15"/>
  <c r="AK41" i="15"/>
  <c r="AL41" i="15"/>
  <c r="F53" i="15"/>
  <c r="AI43" i="15"/>
  <c r="AI42" i="15"/>
  <c r="L52" i="15"/>
  <c r="M17" i="14" s="1"/>
  <c r="K52" i="15"/>
  <c r="L17" i="14" s="1"/>
  <c r="G52" i="15"/>
  <c r="H17" i="14" s="1"/>
  <c r="G17" i="14"/>
  <c r="J52" i="15"/>
  <c r="K17" i="14" s="1"/>
  <c r="M52" i="15"/>
  <c r="O17" i="14" s="1"/>
  <c r="H52" i="15"/>
  <c r="I17" i="14" s="1"/>
  <c r="I52" i="15"/>
  <c r="J17" i="14" s="1"/>
  <c r="M18" i="1"/>
  <c r="G53" i="3"/>
  <c r="N18" i="1" s="1"/>
  <c r="H53" i="3"/>
  <c r="O18" i="1" s="1"/>
  <c r="X40" i="10"/>
  <c r="AB40" i="10" s="1"/>
  <c r="X43" i="10"/>
  <c r="Z40" i="10"/>
  <c r="AD40" i="10" s="1"/>
  <c r="Y40" i="10"/>
  <c r="AC40" i="10" s="1"/>
  <c r="J53" i="3"/>
  <c r="P18" i="1" s="1"/>
  <c r="AI43" i="3"/>
  <c r="AK43" i="3" s="1"/>
  <c r="AI42" i="3"/>
  <c r="AJ42" i="3" s="1"/>
  <c r="I53" i="3"/>
  <c r="M53" i="3"/>
  <c r="T18" i="1" s="1"/>
  <c r="L53" i="3"/>
  <c r="S18" i="1" s="1"/>
  <c r="F53" i="5"/>
  <c r="M53" i="5" s="1"/>
  <c r="AJ41" i="5"/>
  <c r="AK41" i="5"/>
  <c r="AI42" i="17"/>
  <c r="AL42" i="17" s="1"/>
  <c r="AI42" i="5"/>
  <c r="AI43" i="5"/>
  <c r="AI43" i="17"/>
  <c r="AK43" i="17" s="1"/>
  <c r="AE40" i="10"/>
  <c r="B58" i="25"/>
  <c r="N17" i="16"/>
  <c r="F53" i="17"/>
  <c r="AJ41" i="17"/>
  <c r="AL41" i="17"/>
  <c r="AK41" i="17"/>
  <c r="E37" i="19"/>
  <c r="J52" i="7"/>
  <c r="P17" i="6" s="1"/>
  <c r="I52" i="7"/>
  <c r="L52" i="7"/>
  <c r="G52" i="7"/>
  <c r="N17" i="6" s="1"/>
  <c r="H52" i="7"/>
  <c r="O17" i="6" s="1"/>
  <c r="M17" i="6"/>
  <c r="K52" i="7"/>
  <c r="S17" i="6" s="1"/>
  <c r="M52" i="7"/>
  <c r="T17" i="6" s="1"/>
  <c r="M52" i="5"/>
  <c r="T17" i="4" s="1"/>
  <c r="L52" i="5"/>
  <c r="I52" i="5"/>
  <c r="M17" i="4"/>
  <c r="K52" i="5"/>
  <c r="J52" i="5"/>
  <c r="P17" i="4" s="1"/>
  <c r="G52" i="5"/>
  <c r="N17" i="4" s="1"/>
  <c r="H52" i="5"/>
  <c r="O17" i="4" s="1"/>
  <c r="E11" i="20" l="1"/>
  <c r="E13" i="20"/>
  <c r="E15" i="20"/>
  <c r="F53" i="13"/>
  <c r="AJ41" i="13"/>
  <c r="AL41" i="13"/>
  <c r="J52" i="13"/>
  <c r="K17" i="12" s="1"/>
  <c r="K52" i="13"/>
  <c r="L17" i="12" s="1"/>
  <c r="G52" i="13"/>
  <c r="H17" i="12" s="1"/>
  <c r="I52" i="13"/>
  <c r="J17" i="12" s="1"/>
  <c r="G17" i="12"/>
  <c r="M52" i="13"/>
  <c r="O17" i="12" s="1"/>
  <c r="H52" i="13"/>
  <c r="I17" i="12" s="1"/>
  <c r="L52" i="13"/>
  <c r="M17" i="12" s="1"/>
  <c r="AK41" i="13"/>
  <c r="AI42" i="13"/>
  <c r="AI43" i="13"/>
  <c r="AK43" i="9"/>
  <c r="K55" i="9"/>
  <c r="Q20" i="8" s="1"/>
  <c r="S20" i="8" s="1"/>
  <c r="AJ43" i="9"/>
  <c r="H55" i="9"/>
  <c r="O20" i="8" s="1"/>
  <c r="G55" i="9"/>
  <c r="N20" i="8" s="1"/>
  <c r="F54" i="9"/>
  <c r="J54" i="9" s="1"/>
  <c r="P19" i="8" s="1"/>
  <c r="AL43" i="9"/>
  <c r="J55" i="9"/>
  <c r="P20" i="8" s="1"/>
  <c r="M55" i="9"/>
  <c r="T20" i="8" s="1"/>
  <c r="I55" i="9"/>
  <c r="M20" i="8"/>
  <c r="AL42" i="9"/>
  <c r="AK42" i="9"/>
  <c r="G53" i="9"/>
  <c r="H53" i="9"/>
  <c r="K53" i="9"/>
  <c r="L53" i="9"/>
  <c r="J53" i="9"/>
  <c r="M17" i="1"/>
  <c r="M53" i="9"/>
  <c r="M52" i="3"/>
  <c r="T17" i="1" s="1"/>
  <c r="L52" i="3"/>
  <c r="H52" i="3"/>
  <c r="O17" i="1" s="1"/>
  <c r="N17" i="14"/>
  <c r="G52" i="3"/>
  <c r="N17" i="1" s="1"/>
  <c r="J52" i="3"/>
  <c r="P17" i="1" s="1"/>
  <c r="I52" i="3"/>
  <c r="J53" i="7"/>
  <c r="P18" i="6" s="1"/>
  <c r="AL41" i="7"/>
  <c r="AC42" i="10"/>
  <c r="K53" i="7"/>
  <c r="AI42" i="7"/>
  <c r="AK42" i="7" s="1"/>
  <c r="AI43" i="7"/>
  <c r="AL43" i="7" s="1"/>
  <c r="L53" i="7"/>
  <c r="G53" i="7"/>
  <c r="N18" i="6" s="1"/>
  <c r="AE42" i="10"/>
  <c r="AH42" i="10" s="1"/>
  <c r="I53" i="7"/>
  <c r="M53" i="7"/>
  <c r="T18" i="6" s="1"/>
  <c r="AB42" i="10"/>
  <c r="AK41" i="7"/>
  <c r="M18" i="6"/>
  <c r="AJ41" i="7"/>
  <c r="AD41" i="10"/>
  <c r="AB41" i="10"/>
  <c r="AD43" i="10"/>
  <c r="AB43" i="10"/>
  <c r="AL42" i="15"/>
  <c r="AK42" i="15"/>
  <c r="F54" i="15"/>
  <c r="AJ42" i="15"/>
  <c r="M53" i="15"/>
  <c r="O18" i="14" s="1"/>
  <c r="K53" i="15"/>
  <c r="L18" i="14" s="1"/>
  <c r="G53" i="15"/>
  <c r="H18" i="14" s="1"/>
  <c r="L53" i="15"/>
  <c r="M18" i="14" s="1"/>
  <c r="G18" i="14"/>
  <c r="I53" i="15"/>
  <c r="J18" i="14" s="1"/>
  <c r="H53" i="15"/>
  <c r="I18" i="14" s="1"/>
  <c r="J53" i="15"/>
  <c r="K18" i="14" s="1"/>
  <c r="E17" i="19"/>
  <c r="F53" i="25" s="1"/>
  <c r="E29" i="19"/>
  <c r="B48" i="25" s="1"/>
  <c r="F55" i="15"/>
  <c r="AL43" i="15"/>
  <c r="AJ43" i="15"/>
  <c r="AK43" i="15"/>
  <c r="AL43" i="3"/>
  <c r="F55" i="3"/>
  <c r="K55" i="3" s="1"/>
  <c r="AJ43" i="3"/>
  <c r="AL42" i="3"/>
  <c r="F54" i="3"/>
  <c r="AK42" i="3"/>
  <c r="F55" i="17"/>
  <c r="L55" i="17" s="1"/>
  <c r="M20" i="16" s="1"/>
  <c r="I53" i="5"/>
  <c r="H53" i="5"/>
  <c r="O18" i="4" s="1"/>
  <c r="G53" i="5"/>
  <c r="N18" i="4" s="1"/>
  <c r="M18" i="4"/>
  <c r="K53" i="5"/>
  <c r="J53" i="5"/>
  <c r="P18" i="4" s="1"/>
  <c r="L53" i="5"/>
  <c r="AJ42" i="17"/>
  <c r="AK42" i="17"/>
  <c r="F54" i="17"/>
  <c r="I54" i="17" s="1"/>
  <c r="J19" i="16" s="1"/>
  <c r="AL43" i="17"/>
  <c r="AJ43" i="17"/>
  <c r="AF40" i="10"/>
  <c r="AH40" i="10"/>
  <c r="AG40" i="10"/>
  <c r="AI40" i="10"/>
  <c r="F55" i="5"/>
  <c r="AL43" i="5"/>
  <c r="AJ43" i="5"/>
  <c r="AK43" i="5"/>
  <c r="AK42" i="5"/>
  <c r="AJ42" i="5"/>
  <c r="AL42" i="5"/>
  <c r="F54" i="5"/>
  <c r="L53" i="17"/>
  <c r="M18" i="16" s="1"/>
  <c r="I53" i="17"/>
  <c r="J18" i="16" s="1"/>
  <c r="K53" i="17"/>
  <c r="L18" i="16" s="1"/>
  <c r="G53" i="17"/>
  <c r="H18" i="16" s="1"/>
  <c r="J53" i="17"/>
  <c r="K18" i="16" s="1"/>
  <c r="M53" i="17"/>
  <c r="O18" i="16" s="1"/>
  <c r="H53" i="17"/>
  <c r="I18" i="16" s="1"/>
  <c r="G18" i="16"/>
  <c r="E15" i="19"/>
  <c r="B68" i="25"/>
  <c r="E11" i="19"/>
  <c r="E21" i="20" l="1"/>
  <c r="M20" i="20" s="1"/>
  <c r="E17" i="20"/>
  <c r="M16" i="20" s="1"/>
  <c r="E9" i="20"/>
  <c r="E7" i="19"/>
  <c r="B33" i="25" s="1"/>
  <c r="E7" i="20"/>
  <c r="AK43" i="13"/>
  <c r="F55" i="13"/>
  <c r="AJ43" i="13"/>
  <c r="AL43" i="13"/>
  <c r="E33" i="19"/>
  <c r="B63" i="25" s="1"/>
  <c r="AK42" i="13"/>
  <c r="F54" i="13"/>
  <c r="AL42" i="13"/>
  <c r="AJ42" i="13"/>
  <c r="N17" i="12"/>
  <c r="K53" i="13"/>
  <c r="L18" i="12" s="1"/>
  <c r="M53" i="13"/>
  <c r="O18" i="12" s="1"/>
  <c r="G53" i="13"/>
  <c r="H18" i="12" s="1"/>
  <c r="I53" i="13"/>
  <c r="J18" i="12" s="1"/>
  <c r="H53" i="13"/>
  <c r="I18" i="12" s="1"/>
  <c r="L53" i="13"/>
  <c r="M18" i="12" s="1"/>
  <c r="J53" i="13"/>
  <c r="K18" i="12" s="1"/>
  <c r="G18" i="12"/>
  <c r="E39" i="19"/>
  <c r="F68" i="25" s="1"/>
  <c r="N18" i="14"/>
  <c r="I54" i="9"/>
  <c r="M54" i="9"/>
  <c r="T19" i="8" s="1"/>
  <c r="K54" i="9"/>
  <c r="L54" i="9"/>
  <c r="G54" i="9"/>
  <c r="N19" i="8" s="1"/>
  <c r="T10" i="26" s="1"/>
  <c r="M19" i="8"/>
  <c r="H54" i="9"/>
  <c r="O19" i="8" s="1"/>
  <c r="F55" i="7"/>
  <c r="L55" i="7" s="1"/>
  <c r="E13" i="19"/>
  <c r="F38" i="25" s="1"/>
  <c r="F54" i="7"/>
  <c r="J54" i="7" s="1"/>
  <c r="P19" i="6" s="1"/>
  <c r="AG42" i="10"/>
  <c r="AK43" i="7"/>
  <c r="AJ43" i="7"/>
  <c r="AL42" i="7"/>
  <c r="AJ42" i="7"/>
  <c r="E21" i="19"/>
  <c r="J20" i="19" s="1"/>
  <c r="AF42" i="10"/>
  <c r="AE43" i="10"/>
  <c r="AG43" i="10" s="1"/>
  <c r="AE41" i="10"/>
  <c r="AG41" i="10" s="1"/>
  <c r="K54" i="15"/>
  <c r="L19" i="14" s="1"/>
  <c r="J54" i="15"/>
  <c r="K19" i="14" s="1"/>
  <c r="H54" i="15"/>
  <c r="I19" i="14" s="1"/>
  <c r="G54" i="15"/>
  <c r="H19" i="14" s="1"/>
  <c r="I54" i="15"/>
  <c r="J19" i="14" s="1"/>
  <c r="M54" i="15"/>
  <c r="O19" i="14" s="1"/>
  <c r="G19" i="14"/>
  <c r="L54" i="15"/>
  <c r="M19" i="14" s="1"/>
  <c r="I55" i="15"/>
  <c r="J20" i="14" s="1"/>
  <c r="H55" i="15"/>
  <c r="I20" i="14" s="1"/>
  <c r="M55" i="15"/>
  <c r="O20" i="14" s="1"/>
  <c r="G55" i="15"/>
  <c r="H20" i="14" s="1"/>
  <c r="G20" i="14"/>
  <c r="L55" i="15"/>
  <c r="M20" i="14" s="1"/>
  <c r="J55" i="15"/>
  <c r="K20" i="14" s="1"/>
  <c r="K55" i="15"/>
  <c r="L20" i="14" s="1"/>
  <c r="J55" i="3"/>
  <c r="P20" i="1" s="1"/>
  <c r="M55" i="3"/>
  <c r="H55" i="3"/>
  <c r="O20" i="1" s="1"/>
  <c r="M20" i="1"/>
  <c r="I55" i="3"/>
  <c r="L55" i="3"/>
  <c r="S20" i="1" s="1"/>
  <c r="G55" i="3"/>
  <c r="N20" i="1" s="1"/>
  <c r="G54" i="3"/>
  <c r="N19" i="1" s="1"/>
  <c r="H54" i="3"/>
  <c r="O19" i="1" s="1"/>
  <c r="M54" i="3"/>
  <c r="L54" i="3"/>
  <c r="J54" i="3"/>
  <c r="P19" i="1" s="1"/>
  <c r="I54" i="3"/>
  <c r="M19" i="1"/>
  <c r="K54" i="3"/>
  <c r="G20" i="16"/>
  <c r="H55" i="17"/>
  <c r="I20" i="16" s="1"/>
  <c r="I55" i="17"/>
  <c r="J20" i="16" s="1"/>
  <c r="K55" i="17"/>
  <c r="L20" i="16" s="1"/>
  <c r="N20" i="16" s="1"/>
  <c r="J55" i="17"/>
  <c r="K20" i="16" s="1"/>
  <c r="G55" i="17"/>
  <c r="H20" i="16" s="1"/>
  <c r="M54" i="17"/>
  <c r="O19" i="16" s="1"/>
  <c r="M55" i="17"/>
  <c r="O20" i="16" s="1"/>
  <c r="J54" i="17"/>
  <c r="K19" i="16" s="1"/>
  <c r="E9" i="19"/>
  <c r="F33" i="25" s="1"/>
  <c r="K54" i="17"/>
  <c r="L19" i="16" s="1"/>
  <c r="L54" i="17"/>
  <c r="M19" i="16" s="1"/>
  <c r="H54" i="17"/>
  <c r="I19" i="16" s="1"/>
  <c r="G19" i="16"/>
  <c r="G54" i="17"/>
  <c r="H19" i="16" s="1"/>
  <c r="N18" i="16"/>
  <c r="AK40" i="10"/>
  <c r="AL40" i="10"/>
  <c r="F52" i="10"/>
  <c r="AJ40" i="10"/>
  <c r="M19" i="4"/>
  <c r="L54" i="5"/>
  <c r="K54" i="5"/>
  <c r="S19" i="4" s="1"/>
  <c r="J54" i="5"/>
  <c r="P19" i="4" s="1"/>
  <c r="M54" i="5"/>
  <c r="I54" i="5"/>
  <c r="G54" i="5"/>
  <c r="N19" i="4" s="1"/>
  <c r="H54" i="5"/>
  <c r="O19" i="4" s="1"/>
  <c r="M55" i="5"/>
  <c r="L55" i="5"/>
  <c r="G55" i="5"/>
  <c r="N20" i="4" s="1"/>
  <c r="H55" i="5"/>
  <c r="O20" i="4" s="1"/>
  <c r="M20" i="4"/>
  <c r="I55" i="5"/>
  <c r="K55" i="5"/>
  <c r="J55" i="5"/>
  <c r="P20" i="4" s="1"/>
  <c r="B38" i="25"/>
  <c r="E31" i="19"/>
  <c r="J16" i="19"/>
  <c r="B53" i="25"/>
  <c r="E25" i="19" l="1"/>
  <c r="F43" i="25" s="1"/>
  <c r="S20" i="4"/>
  <c r="M55" i="25"/>
  <c r="J38" i="19"/>
  <c r="M65" i="25" s="1"/>
  <c r="S19" i="8"/>
  <c r="S19" i="1"/>
  <c r="M20" i="6"/>
  <c r="H54" i="7"/>
  <c r="O19" i="6" s="1"/>
  <c r="N18" i="12"/>
  <c r="I54" i="13"/>
  <c r="J19" i="12" s="1"/>
  <c r="H54" i="13"/>
  <c r="I19" i="12" s="1"/>
  <c r="J54" i="13"/>
  <c r="K19" i="12" s="1"/>
  <c r="M54" i="13"/>
  <c r="O19" i="12" s="1"/>
  <c r="G54" i="13"/>
  <c r="H19" i="12" s="1"/>
  <c r="K54" i="13"/>
  <c r="L19" i="12" s="1"/>
  <c r="G19" i="12"/>
  <c r="L54" i="13"/>
  <c r="M19" i="12" s="1"/>
  <c r="G20" i="12"/>
  <c r="J55" i="13"/>
  <c r="K20" i="12" s="1"/>
  <c r="H55" i="13"/>
  <c r="I20" i="12" s="1"/>
  <c r="G55" i="13"/>
  <c r="H20" i="12" s="1"/>
  <c r="K55" i="13"/>
  <c r="L20" i="12" s="1"/>
  <c r="I55" i="13"/>
  <c r="J20" i="12" s="1"/>
  <c r="L55" i="13"/>
  <c r="M20" i="12" s="1"/>
  <c r="M55" i="13"/>
  <c r="O20" i="12" s="1"/>
  <c r="N19" i="14"/>
  <c r="S10" i="27"/>
  <c r="Q9" i="19"/>
  <c r="K55" i="7"/>
  <c r="S20" i="6" s="1"/>
  <c r="G54" i="7"/>
  <c r="N19" i="6" s="1"/>
  <c r="I55" i="7"/>
  <c r="J55" i="7"/>
  <c r="P20" i="6" s="1"/>
  <c r="G55" i="7"/>
  <c r="N20" i="6" s="1"/>
  <c r="H55" i="7"/>
  <c r="O20" i="6" s="1"/>
  <c r="M55" i="7"/>
  <c r="J12" i="19"/>
  <c r="M35" i="25" s="1"/>
  <c r="Q12" i="19"/>
  <c r="AF43" i="10"/>
  <c r="F58" i="25"/>
  <c r="K54" i="7"/>
  <c r="M54" i="7"/>
  <c r="L54" i="7"/>
  <c r="I54" i="7"/>
  <c r="M19" i="6"/>
  <c r="AH43" i="10"/>
  <c r="AF41" i="10"/>
  <c r="AI41" i="10"/>
  <c r="F53" i="10" s="1"/>
  <c r="AH41" i="10"/>
  <c r="N20" i="14"/>
  <c r="S14" i="27"/>
  <c r="Q6" i="19"/>
  <c r="T15" i="26"/>
  <c r="J8" i="19"/>
  <c r="I35" i="25" s="1"/>
  <c r="Q13" i="19"/>
  <c r="S15" i="27"/>
  <c r="N19" i="16"/>
  <c r="H52" i="10"/>
  <c r="I17" i="11" s="1"/>
  <c r="K52" i="10"/>
  <c r="L17" i="11" s="1"/>
  <c r="I52" i="10"/>
  <c r="J17" i="11" s="1"/>
  <c r="L52" i="10"/>
  <c r="M17" i="11" s="1"/>
  <c r="J52" i="10"/>
  <c r="K17" i="11" s="1"/>
  <c r="G17" i="11"/>
  <c r="G52" i="10"/>
  <c r="H17" i="11" s="1"/>
  <c r="M52" i="10"/>
  <c r="O17" i="11" s="1"/>
  <c r="Q7" i="19"/>
  <c r="S8" i="27"/>
  <c r="T8" i="26"/>
  <c r="E11" i="21"/>
  <c r="I55" i="25"/>
  <c r="F48" i="25"/>
  <c r="J30" i="19"/>
  <c r="S13" i="27" l="1"/>
  <c r="S19" i="6"/>
  <c r="Q11" i="19"/>
  <c r="T13" i="26"/>
  <c r="N20" i="12"/>
  <c r="N19" i="12"/>
  <c r="AI43" i="10"/>
  <c r="AL43" i="10" s="1"/>
  <c r="S9" i="27"/>
  <c r="Q8" i="19"/>
  <c r="AI42" i="10"/>
  <c r="F54" i="10" s="1"/>
  <c r="K54" i="10" s="1"/>
  <c r="L19" i="11" s="1"/>
  <c r="AJ41" i="10"/>
  <c r="AK41" i="10"/>
  <c r="AL41" i="10"/>
  <c r="M8" i="20"/>
  <c r="E7" i="21" s="1"/>
  <c r="P40" i="25" s="1"/>
  <c r="E23" i="19"/>
  <c r="L53" i="10"/>
  <c r="M18" i="11" s="1"/>
  <c r="G18" i="11"/>
  <c r="H53" i="10"/>
  <c r="I18" i="11" s="1"/>
  <c r="J53" i="10"/>
  <c r="K18" i="11" s="1"/>
  <c r="G53" i="10"/>
  <c r="H18" i="11" s="1"/>
  <c r="M53" i="10"/>
  <c r="O18" i="11" s="1"/>
  <c r="K53" i="10"/>
  <c r="L18" i="11" s="1"/>
  <c r="I53" i="10"/>
  <c r="J18" i="11" s="1"/>
  <c r="N17" i="11"/>
  <c r="P60" i="25"/>
  <c r="M45" i="25"/>
  <c r="G54" i="10" l="1"/>
  <c r="H19" i="11" s="1"/>
  <c r="AJ43" i="10"/>
  <c r="AK43" i="10"/>
  <c r="F55" i="10"/>
  <c r="I55" i="10" s="1"/>
  <c r="J20" i="11" s="1"/>
  <c r="J54" i="10"/>
  <c r="K19" i="11" s="1"/>
  <c r="I54" i="10"/>
  <c r="J19" i="11" s="1"/>
  <c r="H54" i="10"/>
  <c r="I19" i="11" s="1"/>
  <c r="M54" i="10"/>
  <c r="O19" i="11" s="1"/>
  <c r="L54" i="10"/>
  <c r="M19" i="11" s="1"/>
  <c r="N19" i="11" s="1"/>
  <c r="G19" i="11"/>
  <c r="AJ42" i="10"/>
  <c r="AL42" i="10"/>
  <c r="AK42" i="10"/>
  <c r="N18" i="11"/>
  <c r="E35" i="19"/>
  <c r="F63" i="25" s="1"/>
  <c r="B43" i="25"/>
  <c r="J24" i="19"/>
  <c r="H55" i="10" l="1"/>
  <c r="I20" i="11" s="1"/>
  <c r="G20" i="11"/>
  <c r="J55" i="10"/>
  <c r="K20" i="11" s="1"/>
  <c r="M55" i="10"/>
  <c r="O20" i="11" s="1"/>
  <c r="L55" i="10"/>
  <c r="M20" i="11" s="1"/>
  <c r="G55" i="10"/>
  <c r="H20" i="11" s="1"/>
  <c r="Q10" i="19" s="1"/>
  <c r="K55" i="10"/>
  <c r="L20" i="11" s="1"/>
  <c r="J34" i="19"/>
  <c r="I65" i="25" s="1"/>
  <c r="I45" i="25"/>
  <c r="M12" i="20"/>
  <c r="E9" i="21" s="1"/>
  <c r="N20" i="11" l="1"/>
  <c r="S12" i="27"/>
  <c r="T12" i="26"/>
  <c r="E13" i="21"/>
  <c r="T60" i="25" s="1"/>
  <c r="T40" i="25"/>
  <c r="J8" i="21"/>
  <c r="E9" i="22" s="1"/>
  <c r="J12" i="21" l="1"/>
  <c r="E11" i="22" s="1"/>
  <c r="AA48" i="25" s="1"/>
  <c r="W48" i="25"/>
  <c r="J10" i="22" l="1"/>
  <c r="AC48" i="25" s="1"/>
  <c r="I11" i="22" l="1"/>
</calcChain>
</file>

<file path=xl/sharedStrings.xml><?xml version="1.0" encoding="utf-8"?>
<sst xmlns="http://schemas.openxmlformats.org/spreadsheetml/2006/main" count="878" uniqueCount="262">
  <si>
    <t>Cuartos de Final</t>
  </si>
  <si>
    <t>Semifinal</t>
  </si>
  <si>
    <t>Final</t>
  </si>
  <si>
    <r>
      <t xml:space="preserve">Grupo </t>
    </r>
    <r>
      <rPr>
        <b/>
        <sz val="10"/>
        <color indexed="8"/>
        <rFont val="Arial"/>
        <family val="2"/>
      </rPr>
      <t>A</t>
    </r>
  </si>
  <si>
    <r>
      <t xml:space="preserve">Grupo </t>
    </r>
    <r>
      <rPr>
        <b/>
        <sz val="10"/>
        <color indexed="8"/>
        <rFont val="Arial"/>
        <family val="2"/>
      </rPr>
      <t>B</t>
    </r>
  </si>
  <si>
    <r>
      <t xml:space="preserve">Grupo </t>
    </r>
    <r>
      <rPr>
        <b/>
        <sz val="10"/>
        <color indexed="8"/>
        <rFont val="Arial"/>
        <family val="2"/>
      </rPr>
      <t>C</t>
    </r>
  </si>
  <si>
    <r>
      <t xml:space="preserve">Grupo </t>
    </r>
    <r>
      <rPr>
        <b/>
        <sz val="10"/>
        <color indexed="8"/>
        <rFont val="Arial"/>
        <family val="2"/>
      </rPr>
      <t>D</t>
    </r>
  </si>
  <si>
    <r>
      <t xml:space="preserve">Grupo </t>
    </r>
    <r>
      <rPr>
        <b/>
        <sz val="10"/>
        <color indexed="8"/>
        <rFont val="Arial"/>
        <family val="2"/>
      </rPr>
      <t>H</t>
    </r>
  </si>
  <si>
    <r>
      <t xml:space="preserve">Grupo </t>
    </r>
    <r>
      <rPr>
        <b/>
        <sz val="10"/>
        <color indexed="8"/>
        <rFont val="Arial"/>
        <family val="2"/>
      </rPr>
      <t>G</t>
    </r>
  </si>
  <si>
    <r>
      <t xml:space="preserve">Grupo </t>
    </r>
    <r>
      <rPr>
        <b/>
        <sz val="10"/>
        <color indexed="8"/>
        <rFont val="Arial"/>
        <family val="2"/>
      </rPr>
      <t>F</t>
    </r>
  </si>
  <si>
    <r>
      <t xml:space="preserve">Grupo </t>
    </r>
    <r>
      <rPr>
        <b/>
        <sz val="10"/>
        <color indexed="8"/>
        <rFont val="Arial"/>
        <family val="2"/>
      </rPr>
      <t>E</t>
    </r>
  </si>
  <si>
    <t>Fixture ( para imprimir )</t>
  </si>
  <si>
    <t>PROGRAMA DE PARTIDOS</t>
  </si>
  <si>
    <t>-</t>
  </si>
  <si>
    <t>p</t>
  </si>
  <si>
    <t>pts</t>
  </si>
  <si>
    <t>w</t>
  </si>
  <si>
    <t>d</t>
  </si>
  <si>
    <t>l</t>
  </si>
  <si>
    <t>f</t>
  </si>
  <si>
    <t>a</t>
  </si>
  <si>
    <t>sort 1-2=====</t>
  </si>
  <si>
    <t>sort 1-3=====</t>
  </si>
  <si>
    <t>sort 1-4=====</t>
  </si>
  <si>
    <t>sort 2-3=====</t>
  </si>
  <si>
    <t>sort 2-4=====</t>
  </si>
  <si>
    <t>sort 3-4=====</t>
  </si>
  <si>
    <t>día</t>
  </si>
  <si>
    <t>POSICIONES</t>
  </si>
  <si>
    <t>J</t>
  </si>
  <si>
    <t>G</t>
  </si>
  <si>
    <t>E</t>
  </si>
  <si>
    <t>P</t>
  </si>
  <si>
    <t>GF</t>
  </si>
  <si>
    <t>GC</t>
  </si>
  <si>
    <t>DIF</t>
  </si>
  <si>
    <t>PTS</t>
  </si>
  <si>
    <t>fecha y hora actual:</t>
  </si>
  <si>
    <t>obs</t>
  </si>
  <si>
    <t>tabla preliminar</t>
  </si>
  <si>
    <t>tabla definitiva</t>
  </si>
  <si>
    <t>resultados</t>
  </si>
  <si>
    <t>resultado</t>
  </si>
  <si>
    <t>penales</t>
  </si>
  <si>
    <t>A</t>
  </si>
  <si>
    <t>B</t>
  </si>
  <si>
    <t>C</t>
  </si>
  <si>
    <t>D</t>
  </si>
  <si>
    <t>F</t>
  </si>
  <si>
    <t>H</t>
  </si>
  <si>
    <t>Grupo A</t>
  </si>
  <si>
    <t>Grupo B</t>
  </si>
  <si>
    <t>Grupo C</t>
  </si>
  <si>
    <t>Grupo D</t>
  </si>
  <si>
    <t>Grupo E</t>
  </si>
  <si>
    <t>Grupo F</t>
  </si>
  <si>
    <t>Grupo G</t>
  </si>
  <si>
    <t>Grupo H</t>
  </si>
  <si>
    <t>Octavos de Final</t>
  </si>
  <si>
    <t>Cuatos de Final</t>
  </si>
  <si>
    <t>FINAL</t>
  </si>
  <si>
    <t>SemiFinal</t>
  </si>
  <si>
    <t>Menu Principal</t>
  </si>
  <si>
    <t>hora</t>
  </si>
  <si>
    <t>a cuartos de final</t>
  </si>
  <si>
    <t>en blanco</t>
  </si>
  <si>
    <t>CAMPEÓN</t>
  </si>
  <si>
    <t>LUGAR</t>
  </si>
  <si>
    <t>DIA</t>
  </si>
  <si>
    <t>HORA</t>
  </si>
  <si>
    <t>Septiembre - Octubre de 2010</t>
  </si>
  <si>
    <t>Lugar / Fecha / Hora</t>
  </si>
  <si>
    <t>TORNEO INTERNO FACULTAD DE INGENIERIA 2013 II</t>
  </si>
  <si>
    <t>TORNEO INTERNO FACULTAD DE INGENIERIA 2013 II 
Primera fase</t>
  </si>
  <si>
    <t>TORNEO INTERNO FACULTAD DE INGENIERIA 2013 II 
Octavos de final</t>
  </si>
  <si>
    <r>
      <t xml:space="preserve">GRUPO </t>
    </r>
    <r>
      <rPr>
        <b/>
        <sz val="22"/>
        <color indexed="8"/>
        <rFont val="Arial"/>
        <family val="2"/>
      </rPr>
      <t>H</t>
    </r>
  </si>
  <si>
    <r>
      <t xml:space="preserve">avanza a octavos de final </t>
    </r>
    <r>
      <rPr>
        <b/>
        <sz val="8"/>
        <color indexed="8"/>
        <rFont val="Wingdings"/>
        <charset val="2"/>
      </rPr>
      <t>Ø</t>
    </r>
  </si>
  <si>
    <r>
      <t xml:space="preserve">GRUPO </t>
    </r>
    <r>
      <rPr>
        <b/>
        <sz val="22"/>
        <rFont val="Arial"/>
        <family val="2"/>
      </rPr>
      <t>G</t>
    </r>
  </si>
  <si>
    <r>
      <t xml:space="preserve">avanza a octavos de final </t>
    </r>
    <r>
      <rPr>
        <b/>
        <sz val="8"/>
        <rFont val="Wingdings"/>
        <charset val="2"/>
      </rPr>
      <t>Ø</t>
    </r>
  </si>
  <si>
    <r>
      <t xml:space="preserve">GRUPO </t>
    </r>
    <r>
      <rPr>
        <b/>
        <sz val="22"/>
        <rFont val="Arial"/>
        <family val="2"/>
      </rPr>
      <t>F</t>
    </r>
  </si>
  <si>
    <r>
      <t xml:space="preserve">GRUPO </t>
    </r>
    <r>
      <rPr>
        <b/>
        <sz val="22"/>
        <rFont val="Arial"/>
        <family val="2"/>
      </rPr>
      <t>E</t>
    </r>
  </si>
  <si>
    <r>
      <t xml:space="preserve">GRUPO </t>
    </r>
    <r>
      <rPr>
        <b/>
        <sz val="22"/>
        <rFont val="Arial"/>
        <family val="2"/>
      </rPr>
      <t>D</t>
    </r>
  </si>
  <si>
    <r>
      <t xml:space="preserve">GRUPO </t>
    </r>
    <r>
      <rPr>
        <b/>
        <sz val="22"/>
        <rFont val="Arial"/>
        <family val="2"/>
      </rPr>
      <t>C</t>
    </r>
  </si>
  <si>
    <r>
      <t xml:space="preserve">GRUPO </t>
    </r>
    <r>
      <rPr>
        <b/>
        <sz val="22"/>
        <rFont val="Arial"/>
        <family val="2"/>
      </rPr>
      <t>B</t>
    </r>
  </si>
  <si>
    <r>
      <t xml:space="preserve">GRUPO </t>
    </r>
    <r>
      <rPr>
        <b/>
        <sz val="22"/>
        <rFont val="Verdana"/>
        <family val="2"/>
      </rPr>
      <t>A</t>
    </r>
  </si>
  <si>
    <t>TORNEO INTERNO FACULTAD DE INGENIERIA 2013 II 
PRIMERA FASE  - REPECHAJES.</t>
  </si>
  <si>
    <t>Marcador</t>
  </si>
  <si>
    <t>Avanza a fase de Grupos</t>
  </si>
  <si>
    <t>Llave</t>
  </si>
  <si>
    <t>Lugar</t>
  </si>
  <si>
    <t xml:space="preserve">Fecha </t>
  </si>
  <si>
    <t>Hora</t>
  </si>
  <si>
    <t>Equipos</t>
  </si>
  <si>
    <t>Partido Extra</t>
  </si>
  <si>
    <t>TORNEO INTERNO FACULTAD DE INGENIERIA 2013 II 
PRIMERA FASE  - LISTADO DE EQUIPOS</t>
  </si>
  <si>
    <t>Listado de Equipos</t>
  </si>
  <si>
    <t>SELECCIÓN</t>
  </si>
  <si>
    <t>N°</t>
  </si>
  <si>
    <t>Francia</t>
  </si>
  <si>
    <t>Honduras</t>
  </si>
  <si>
    <t>Suiza</t>
  </si>
  <si>
    <t>Ecuador</t>
  </si>
  <si>
    <t xml:space="preserve">Argentina </t>
  </si>
  <si>
    <t>Bosnia</t>
  </si>
  <si>
    <t xml:space="preserve">Irán </t>
  </si>
  <si>
    <t>Nigeria</t>
  </si>
  <si>
    <t>Alemania</t>
  </si>
  <si>
    <t>Portugal</t>
  </si>
  <si>
    <t>Ghana</t>
  </si>
  <si>
    <t>EE. UU</t>
  </si>
  <si>
    <t>Belgica</t>
  </si>
  <si>
    <t>Rusia</t>
  </si>
  <si>
    <t>Argelia</t>
  </si>
  <si>
    <t>Corea del Norte</t>
  </si>
  <si>
    <t>VIH +</t>
  </si>
  <si>
    <t>CITRATO DE METELO</t>
  </si>
  <si>
    <t>ESTADOS UNIDOS</t>
  </si>
  <si>
    <t>NARANJA MECANICA</t>
  </si>
  <si>
    <t>ESMAD FC.</t>
  </si>
  <si>
    <t>COMBO CADILLO</t>
  </si>
  <si>
    <t>GRECIA</t>
  </si>
  <si>
    <t>COREA</t>
  </si>
  <si>
    <t>MIGA DE PAN</t>
  </si>
  <si>
    <t>MAQUINA DEL MAL</t>
  </si>
  <si>
    <t>SUIZA</t>
  </si>
  <si>
    <t>TUCANES</t>
  </si>
  <si>
    <t>OTRO GATO</t>
  </si>
  <si>
    <t>IRAN</t>
  </si>
  <si>
    <t>DROGAS ALBA</t>
  </si>
  <si>
    <t>FORGUESLAYA</t>
  </si>
  <si>
    <t>ECUADOR</t>
  </si>
  <si>
    <t>TRULULU</t>
  </si>
  <si>
    <t>DEPORTIVO TODO COPAS</t>
  </si>
  <si>
    <t>CAMERUN</t>
  </si>
  <si>
    <t>ATLETICO TAMAL</t>
  </si>
  <si>
    <t>LUGOSTYLE</t>
  </si>
  <si>
    <t>HOLANDA</t>
  </si>
  <si>
    <t>REAL COHOLICOS</t>
  </si>
  <si>
    <t>PUNTO G</t>
  </si>
  <si>
    <t>ARGELIA</t>
  </si>
  <si>
    <t>LOS PICHONES FC</t>
  </si>
  <si>
    <t>RESTOS DEL MUNDO</t>
  </si>
  <si>
    <t>COSTA DE MARFIL</t>
  </si>
  <si>
    <t>JUANCHOS</t>
  </si>
  <si>
    <t>ADEIN</t>
  </si>
  <si>
    <t>ESPAÑA</t>
  </si>
  <si>
    <t>A LOS DIJES F.C.</t>
  </si>
  <si>
    <t>PORTUGAL</t>
  </si>
  <si>
    <t>CHAMIZO</t>
  </si>
  <si>
    <t>INDUSTRIAL IRRACIONAL</t>
  </si>
  <si>
    <t>COSTA RICA</t>
  </si>
  <si>
    <t>RUMANIA 94 98</t>
  </si>
  <si>
    <t>REAL UNAL F.C.</t>
  </si>
  <si>
    <t>FRANCIA</t>
  </si>
  <si>
    <t>ALL  IN F.C.</t>
  </si>
  <si>
    <t>LOS ELCTRONCOS</t>
  </si>
  <si>
    <t>ALEMANIA</t>
  </si>
  <si>
    <t>THE VULTURES</t>
  </si>
  <si>
    <t>NIUPI</t>
  </si>
  <si>
    <t>RUSIA</t>
  </si>
  <si>
    <t>REOS</t>
  </si>
  <si>
    <t>LOS SOTERRADOS</t>
  </si>
  <si>
    <t>CHILE</t>
  </si>
  <si>
    <t>LOS JUACHOS</t>
  </si>
  <si>
    <t>LOS NULE</t>
  </si>
  <si>
    <t>MEXICO</t>
  </si>
  <si>
    <t>PUNTO GE</t>
  </si>
  <si>
    <t>INGLATERRA</t>
  </si>
  <si>
    <t>ACADEMIA F.C.</t>
  </si>
  <si>
    <t>LOS  W</t>
  </si>
  <si>
    <t>AUSTRALIA</t>
  </si>
  <si>
    <t>POL VAZZO</t>
  </si>
  <si>
    <t>LOS PQEKS</t>
  </si>
  <si>
    <t>BRASIL</t>
  </si>
  <si>
    <t>REAL BAÑIL</t>
  </si>
  <si>
    <t>KHAREBERG</t>
  </si>
  <si>
    <t>ARGENTINA</t>
  </si>
  <si>
    <t>HONDURAS</t>
  </si>
  <si>
    <t>DALMATIONS</t>
  </si>
  <si>
    <t>COLOMBIA</t>
  </si>
  <si>
    <t>REAL UN</t>
  </si>
  <si>
    <t>GHANA</t>
  </si>
  <si>
    <t>MI PRIMERA VEZ</t>
  </si>
  <si>
    <t>HANGOVER 69</t>
  </si>
  <si>
    <t>BOSNIA</t>
  </si>
  <si>
    <t>TODO POR FALTAR A CLASE</t>
  </si>
  <si>
    <t>MANCHESTER UNITED</t>
  </si>
  <si>
    <t>REAL MADRAZO</t>
  </si>
  <si>
    <t>ANONIMOS F.C.</t>
  </si>
  <si>
    <t>NIGERIA</t>
  </si>
  <si>
    <t>ITALIA</t>
  </si>
  <si>
    <t>JUGADA DE LABORATORIO</t>
  </si>
  <si>
    <t>TEJONES F.C.</t>
  </si>
  <si>
    <t>DEUS EX MACHINA</t>
  </si>
  <si>
    <t>GRUPO</t>
  </si>
  <si>
    <t>URUGUAY</t>
  </si>
  <si>
    <t>CROACIA</t>
  </si>
  <si>
    <t>LOS PELAOS</t>
  </si>
  <si>
    <t>RAIZ DE MENOS 1</t>
  </si>
  <si>
    <t>JAPÓN</t>
  </si>
  <si>
    <t>AUTENTIKOS</t>
  </si>
  <si>
    <t>BELGICA</t>
  </si>
  <si>
    <t>Cancha Sintética N° 2</t>
  </si>
  <si>
    <t>LA BASURA DE EQUIPO</t>
  </si>
  <si>
    <t>1:00 p. m</t>
  </si>
  <si>
    <t>2:00 p. m</t>
  </si>
  <si>
    <t>12:00 m</t>
  </si>
  <si>
    <t>LOS COMPADRES RECERDOS</t>
  </si>
  <si>
    <t>12:00 m.</t>
  </si>
  <si>
    <t>CHANGUA Y SUS CALADOS</t>
  </si>
  <si>
    <t>HANGOVER F.C.</t>
  </si>
  <si>
    <t>EL COMBO DE FERNADINHO</t>
  </si>
  <si>
    <t>09:00 m.</t>
  </si>
  <si>
    <t>SUPER ZONA</t>
  </si>
  <si>
    <t>JEY VOLLEY</t>
  </si>
  <si>
    <t>RAIZ DE MENOS UNO</t>
  </si>
  <si>
    <t>U.T. PRO-VOL</t>
  </si>
  <si>
    <t>AKIBAKEI</t>
  </si>
  <si>
    <t>FEBQ</t>
  </si>
  <si>
    <t>KA-POOM</t>
  </si>
  <si>
    <t>BANDYBALL</t>
  </si>
  <si>
    <t>POLVAZO</t>
  </si>
  <si>
    <t>FUERZA QUIMICA</t>
  </si>
  <si>
    <t>LA NARANJA MECANICA</t>
  </si>
  <si>
    <t>LOS INDUSTRIALES</t>
  </si>
  <si>
    <t>UN EQUIPO</t>
  </si>
  <si>
    <t>BORBOTONES V.C.</t>
  </si>
  <si>
    <t>FC</t>
  </si>
  <si>
    <t>THE COLLINS</t>
  </si>
  <si>
    <t>Cancha Sintética # 2</t>
  </si>
  <si>
    <t>11:00 a.m.</t>
  </si>
  <si>
    <t>COEF</t>
  </si>
  <si>
    <t>SET 1</t>
  </si>
  <si>
    <t>SET 2</t>
  </si>
  <si>
    <t>SET 3</t>
  </si>
  <si>
    <t>W.O</t>
  </si>
  <si>
    <t>TERMINADO</t>
  </si>
  <si>
    <t>4:00 p.m.</t>
  </si>
  <si>
    <t>TORNEO INTERNO FACULTAD DE INGENIERIA 2014 II  
COPA 153 AÑOS
Primera fase</t>
  </si>
  <si>
    <t>TORNEO INTERNO FACULTAD DE INGENIERIA 2014 II 
COPA 153 AÑOS
Primera fase</t>
  </si>
  <si>
    <t>10:00 a.m.</t>
  </si>
  <si>
    <t>NO SE PRESENTARON LOS EQUIPOS</t>
  </si>
  <si>
    <t>PF</t>
  </si>
  <si>
    <t>PC</t>
  </si>
  <si>
    <t>PJ</t>
  </si>
  <si>
    <t>PG</t>
  </si>
  <si>
    <t>PP</t>
  </si>
  <si>
    <t>EQUIPO</t>
  </si>
  <si>
    <t>FECHA</t>
  </si>
  <si>
    <t>LLAVE # (CF)</t>
  </si>
  <si>
    <t>Avanza a Semifinal</t>
  </si>
  <si>
    <t>Cancha Sintética # 3</t>
  </si>
  <si>
    <r>
      <t xml:space="preserve">Avanza a cuartos de final </t>
    </r>
    <r>
      <rPr>
        <b/>
        <sz val="8"/>
        <rFont val="Wingdings"/>
        <charset val="2"/>
      </rPr>
      <t>Ø</t>
    </r>
  </si>
  <si>
    <t>LLAVE</t>
  </si>
  <si>
    <t>TORNEO INTERNO FACULTAD DE INGENIERIA 2014 II 
COPA 153 AÑOS
Cuartos de Final</t>
  </si>
  <si>
    <t>TORNEO INTERNO FACULTAD DE INGENIERIA 2014 II 
COPA 153 AÑOS
Semifinales</t>
  </si>
  <si>
    <t>TORNEO INTERNO FACULTAD DE INGENIERIA 2014 II 
COPA 153 AÑOS
Final</t>
  </si>
  <si>
    <t>S1</t>
  </si>
  <si>
    <t>S2</t>
  </si>
  <si>
    <t>S3</t>
  </si>
  <si>
    <t>SCORE</t>
  </si>
  <si>
    <t>2:00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</si>
</sst>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 &quot;de&quot;\ mmm"/>
    <numFmt numFmtId="165" formatCode="[$-240A]h:mm\ AM/PM;@"/>
    <numFmt numFmtId="166" formatCode="d/mm/yyyy;@"/>
  </numFmts>
  <fonts count="9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47"/>
      <name val="Arial"/>
      <family val="2"/>
    </font>
    <font>
      <i/>
      <sz val="10"/>
      <name val="Arial"/>
      <family val="2"/>
    </font>
    <font>
      <b/>
      <i/>
      <sz val="20"/>
      <name val="Arial"/>
      <family val="2"/>
    </font>
    <font>
      <b/>
      <i/>
      <sz val="24"/>
      <name val="Arial"/>
      <family val="2"/>
    </font>
    <font>
      <sz val="10"/>
      <name val="Wingdings"/>
      <charset val="2"/>
    </font>
    <font>
      <i/>
      <sz val="16"/>
      <color indexed="47"/>
      <name val="Verdana"/>
      <family val="2"/>
    </font>
    <font>
      <sz val="6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6"/>
      <color indexed="52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0"/>
      <name val="Arial"/>
      <family val="2"/>
    </font>
    <font>
      <b/>
      <sz val="20"/>
      <color indexed="53"/>
      <name val="Arial Narrow"/>
      <family val="2"/>
    </font>
    <font>
      <b/>
      <sz val="12"/>
      <color indexed="52"/>
      <name val="Verdana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20"/>
      <color indexed="52"/>
      <name val="Verdana"/>
      <family val="2"/>
    </font>
    <font>
      <b/>
      <sz val="10"/>
      <color indexed="8"/>
      <name val="Arial"/>
      <family val="2"/>
    </font>
    <font>
      <sz val="10"/>
      <color indexed="52"/>
      <name val="Arial"/>
      <family val="2"/>
    </font>
    <font>
      <sz val="10"/>
      <color indexed="52"/>
      <name val="Arial"/>
      <family val="2"/>
    </font>
    <font>
      <b/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30"/>
      <color indexed="47"/>
      <name val="Haettenschweiler"/>
      <family val="2"/>
    </font>
    <font>
      <b/>
      <sz val="10"/>
      <name val="Arial Narrow"/>
      <family val="2"/>
    </font>
    <font>
      <sz val="30"/>
      <color indexed="9"/>
      <name val="Haettenschweiler"/>
      <family val="2"/>
    </font>
    <font>
      <i/>
      <sz val="8"/>
      <name val="Arial Narrow"/>
      <family val="2"/>
    </font>
    <font>
      <i/>
      <sz val="8"/>
      <name val="Arial"/>
      <family val="2"/>
    </font>
    <font>
      <sz val="6"/>
      <name val="Arial"/>
      <family val="2"/>
    </font>
    <font>
      <b/>
      <sz val="8"/>
      <name val="Arial Narrow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name val="Arial Narrow"/>
      <family val="2"/>
    </font>
    <font>
      <b/>
      <sz val="13"/>
      <name val="Arial"/>
      <family val="2"/>
    </font>
    <font>
      <b/>
      <sz val="13"/>
      <name val="Arial Narrow"/>
      <family val="2"/>
    </font>
    <font>
      <b/>
      <sz val="11"/>
      <name val="Arial"/>
      <family val="2"/>
    </font>
    <font>
      <b/>
      <sz val="22"/>
      <color indexed="8"/>
      <name val="Arial"/>
      <family val="2"/>
    </font>
    <font>
      <b/>
      <sz val="8"/>
      <color indexed="8"/>
      <name val="Wingdings"/>
      <charset val="2"/>
    </font>
    <font>
      <b/>
      <sz val="22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8"/>
      <name val="Wingdings"/>
      <charset val="2"/>
    </font>
    <font>
      <sz val="20"/>
      <name val="Verdana"/>
      <family val="2"/>
    </font>
    <font>
      <b/>
      <sz val="22"/>
      <name val="Verdana"/>
      <family val="2"/>
    </font>
    <font>
      <b/>
      <sz val="24"/>
      <name val="Verdana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12"/>
      <color theme="0"/>
      <name val="Wingdings"/>
      <charset val="2"/>
    </font>
    <font>
      <sz val="30"/>
      <color theme="0"/>
      <name val="Haettenschweiler"/>
      <family val="2"/>
    </font>
    <font>
      <i/>
      <sz val="16"/>
      <color theme="0"/>
      <name val="Verdana"/>
      <family val="2"/>
    </font>
    <font>
      <sz val="10"/>
      <color theme="1"/>
      <name val="Arial"/>
      <family val="2"/>
    </font>
    <font>
      <i/>
      <sz val="8"/>
      <color theme="1"/>
      <name val="Arial Narrow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36"/>
      <color theme="0"/>
      <name val="Haettenschweiler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 Narrow"/>
      <family val="2"/>
    </font>
    <font>
      <sz val="10"/>
      <color theme="1"/>
      <name val="Wingdings"/>
      <charset val="2"/>
    </font>
    <font>
      <b/>
      <i/>
      <sz val="20"/>
      <color theme="1"/>
      <name val="Arial"/>
      <family val="2"/>
    </font>
    <font>
      <b/>
      <sz val="10"/>
      <color theme="1"/>
      <name val="Arial Narrow"/>
      <family val="2"/>
    </font>
    <font>
      <b/>
      <i/>
      <sz val="24"/>
      <color theme="1"/>
      <name val="Arial"/>
      <family val="2"/>
    </font>
    <font>
      <i/>
      <sz val="7"/>
      <color theme="1"/>
      <name val="Arial"/>
      <family val="2"/>
    </font>
    <font>
      <sz val="6"/>
      <color theme="1"/>
      <name val="Arial Narrow"/>
      <family val="2"/>
    </font>
    <font>
      <i/>
      <sz val="10"/>
      <color theme="1"/>
      <name val="Arial"/>
      <family val="2"/>
    </font>
    <font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8"/>
      <color theme="1"/>
      <name val="Arial Narrow"/>
      <family val="2"/>
    </font>
    <font>
      <sz val="16"/>
      <color theme="1"/>
      <name val="Arial Narrow"/>
      <family val="2"/>
    </font>
    <font>
      <sz val="16"/>
      <name val="Arial"/>
      <family val="2"/>
    </font>
    <font>
      <b/>
      <sz val="16"/>
      <name val="Arial Narrow"/>
      <family val="2"/>
    </font>
    <font>
      <sz val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>
        <fgColor indexed="52"/>
        <bgColor theme="6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/>
      <right/>
      <top/>
      <bottom style="thin">
        <color indexed="52"/>
      </bottom>
      <diagonal/>
    </border>
    <border>
      <left/>
      <right/>
      <top style="thin">
        <color indexed="52"/>
      </top>
      <bottom/>
      <diagonal/>
    </border>
    <border>
      <left/>
      <right style="thin">
        <color indexed="52"/>
      </right>
      <top/>
      <bottom style="thin">
        <color indexed="52"/>
      </bottom>
      <diagonal/>
    </border>
    <border>
      <left style="thin">
        <color indexed="52"/>
      </left>
      <right/>
      <top/>
      <bottom/>
      <diagonal/>
    </border>
    <border>
      <left style="thin">
        <color indexed="52"/>
      </left>
      <right/>
      <top/>
      <bottom style="thin">
        <color indexed="52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  <border>
      <left/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/>
      <diagonal/>
    </border>
    <border>
      <left style="thin">
        <color indexed="52"/>
      </left>
      <right/>
      <top/>
      <bottom style="thin">
        <color indexed="53"/>
      </bottom>
      <diagonal/>
    </border>
    <border>
      <left/>
      <right/>
      <top style="thin">
        <color indexed="53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/>
      <top style="medium">
        <color theme="9"/>
      </top>
      <bottom style="thin">
        <color indexed="52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 style="thin">
        <color indexed="52"/>
      </left>
      <right style="thin">
        <color theme="9"/>
      </right>
      <top style="thin">
        <color indexed="52"/>
      </top>
      <bottom style="thin">
        <color indexed="52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indexed="52"/>
      </bottom>
      <diagonal/>
    </border>
    <border>
      <left/>
      <right style="thin">
        <color theme="9"/>
      </right>
      <top style="medium">
        <color theme="9"/>
      </top>
      <bottom style="thin">
        <color indexed="52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indexed="52"/>
      </bottom>
      <diagonal/>
    </border>
    <border>
      <left style="medium">
        <color theme="9"/>
      </left>
      <right/>
      <top style="thin">
        <color indexed="52"/>
      </top>
      <bottom style="thin">
        <color indexed="52"/>
      </bottom>
      <diagonal/>
    </border>
    <border>
      <left/>
      <right style="medium">
        <color theme="9"/>
      </right>
      <top style="thin">
        <color indexed="52"/>
      </top>
      <bottom style="thin">
        <color indexed="52"/>
      </bottom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/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 style="thin">
        <color theme="9"/>
      </right>
      <top/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/>
      <right style="medium">
        <color theme="9"/>
      </right>
      <top/>
      <bottom style="thin">
        <color theme="9"/>
      </bottom>
      <diagonal/>
    </border>
    <border>
      <left style="medium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thin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medium">
        <color theme="9"/>
      </right>
      <top style="medium">
        <color theme="9"/>
      </top>
      <bottom/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thin">
        <color theme="9"/>
      </left>
      <right style="medium">
        <color theme="9"/>
      </right>
      <top/>
      <bottom style="thin">
        <color theme="9"/>
      </bottom>
      <diagonal/>
    </border>
    <border>
      <left style="thin">
        <color indexed="52"/>
      </left>
      <right style="medium">
        <color theme="9"/>
      </right>
      <top style="thin">
        <color indexed="52"/>
      </top>
      <bottom style="thin">
        <color indexed="52"/>
      </bottom>
      <diagonal/>
    </border>
    <border>
      <left style="medium">
        <color indexed="52"/>
      </left>
      <right style="medium">
        <color theme="9"/>
      </right>
      <top style="medium">
        <color indexed="52"/>
      </top>
      <bottom style="medium">
        <color indexed="5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vertical="center"/>
    </xf>
    <xf numFmtId="0" fontId="23" fillId="2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15" fillId="2" borderId="0" xfId="0" applyFont="1" applyFill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/>
    <xf numFmtId="0" fontId="31" fillId="2" borderId="0" xfId="0" applyFont="1" applyFill="1" applyProtection="1"/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2" borderId="0" xfId="1" applyFont="1" applyFill="1" applyAlignment="1" applyProtection="1">
      <alignment horizontal="center"/>
    </xf>
    <xf numFmtId="0" fontId="0" fillId="0" borderId="0" xfId="0" applyAlignment="1">
      <alignment horizontal="left" vertical="center"/>
    </xf>
    <xf numFmtId="0" fontId="4" fillId="2" borderId="0" xfId="1" applyFont="1" applyFill="1" applyAlignment="1" applyProtection="1"/>
    <xf numFmtId="0" fontId="3" fillId="0" borderId="0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 applyProtection="1">
      <alignment vertical="center"/>
    </xf>
    <xf numFmtId="0" fontId="0" fillId="4" borderId="0" xfId="0" applyFill="1" applyAlignment="1">
      <alignment vertical="center"/>
    </xf>
    <xf numFmtId="0" fontId="1" fillId="4" borderId="20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14" fillId="4" borderId="0" xfId="0" applyFont="1" applyFill="1" applyAlignment="1" applyProtection="1">
      <alignment horizontal="right" vertical="center"/>
    </xf>
    <xf numFmtId="0" fontId="0" fillId="4" borderId="0" xfId="0" applyFill="1" applyAlignment="1" applyProtection="1">
      <alignment horizontal="center" vertical="center"/>
    </xf>
    <xf numFmtId="0" fontId="6" fillId="4" borderId="0" xfId="0" applyFont="1" applyFill="1" applyProtection="1"/>
    <xf numFmtId="0" fontId="6" fillId="4" borderId="0" xfId="0" applyFont="1" applyFill="1"/>
    <xf numFmtId="0" fontId="6" fillId="4" borderId="0" xfId="0" applyNumberFormat="1" applyFont="1" applyFill="1"/>
    <xf numFmtId="0" fontId="55" fillId="4" borderId="0" xfId="0" applyFont="1" applyFill="1" applyAlignment="1" applyProtection="1">
      <alignment horizontal="right" vertical="center"/>
    </xf>
    <xf numFmtId="0" fontId="56" fillId="4" borderId="0" xfId="0" applyFont="1" applyFill="1" applyBorder="1" applyAlignment="1" applyProtection="1">
      <alignment horizontal="right" vertical="center"/>
    </xf>
    <xf numFmtId="0" fontId="18" fillId="4" borderId="0" xfId="1" applyFont="1" applyFill="1" applyAlignment="1" applyProtection="1">
      <alignment vertical="center"/>
    </xf>
    <xf numFmtId="0" fontId="39" fillId="4" borderId="25" xfId="0" applyFont="1" applyFill="1" applyBorder="1" applyAlignment="1" applyProtection="1">
      <alignment horizontal="right" vertical="center"/>
    </xf>
    <xf numFmtId="0" fontId="39" fillId="4" borderId="25" xfId="0" applyFont="1" applyFill="1" applyBorder="1" applyAlignment="1" applyProtection="1">
      <alignment horizontal="center" vertical="center"/>
      <protection locked="0"/>
    </xf>
    <xf numFmtId="0" fontId="40" fillId="4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vertical="center"/>
    </xf>
    <xf numFmtId="0" fontId="3" fillId="4" borderId="26" xfId="0" applyFont="1" applyFill="1" applyBorder="1" applyAlignment="1" applyProtection="1">
      <alignment vertical="center"/>
    </xf>
    <xf numFmtId="0" fontId="3" fillId="4" borderId="27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vertical="center"/>
    </xf>
    <xf numFmtId="0" fontId="41" fillId="4" borderId="0" xfId="0" applyFont="1" applyFill="1" applyBorder="1" applyAlignment="1" applyProtection="1">
      <alignment horizontal="center" vertical="center"/>
    </xf>
    <xf numFmtId="0" fontId="58" fillId="3" borderId="0" xfId="0" applyFont="1" applyFill="1" applyAlignment="1" applyProtection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vertical="center"/>
    </xf>
    <xf numFmtId="0" fontId="59" fillId="4" borderId="0" xfId="0" applyFont="1" applyFill="1" applyAlignment="1" applyProtection="1">
      <alignment vertical="center"/>
    </xf>
    <xf numFmtId="0" fontId="59" fillId="4" borderId="0" xfId="0" applyFont="1" applyFill="1" applyBorder="1" applyAlignment="1" applyProtection="1">
      <alignment vertical="center"/>
    </xf>
    <xf numFmtId="0" fontId="59" fillId="4" borderId="23" xfId="0" applyFont="1" applyFill="1" applyBorder="1" applyAlignment="1" applyProtection="1">
      <alignment vertical="center"/>
    </xf>
    <xf numFmtId="0" fontId="59" fillId="4" borderId="22" xfId="0" applyFont="1" applyFill="1" applyBorder="1" applyAlignment="1" applyProtection="1">
      <alignment vertical="center"/>
    </xf>
    <xf numFmtId="0" fontId="59" fillId="4" borderId="24" xfId="0" applyFont="1" applyFill="1" applyBorder="1" applyAlignment="1" applyProtection="1">
      <alignment vertical="center"/>
    </xf>
    <xf numFmtId="0" fontId="59" fillId="4" borderId="0" xfId="0" applyFont="1" applyFill="1" applyAlignment="1">
      <alignment vertical="center"/>
    </xf>
    <xf numFmtId="0" fontId="59" fillId="4" borderId="20" xfId="0" applyFont="1" applyFill="1" applyBorder="1" applyAlignment="1" applyProtection="1">
      <alignment vertical="center"/>
    </xf>
    <xf numFmtId="164" fontId="60" fillId="4" borderId="0" xfId="0" applyNumberFormat="1" applyFont="1" applyFill="1" applyBorder="1" applyAlignment="1" applyProtection="1">
      <alignment horizontal="right" vertical="top"/>
    </xf>
    <xf numFmtId="20" fontId="61" fillId="4" borderId="0" xfId="0" applyNumberFormat="1" applyFont="1" applyFill="1" applyBorder="1" applyAlignment="1" applyProtection="1">
      <alignment horizontal="center" vertical="top"/>
    </xf>
    <xf numFmtId="0" fontId="62" fillId="4" borderId="0" xfId="1" applyFont="1" applyFill="1" applyAlignment="1" applyProtection="1">
      <alignment vertical="center"/>
    </xf>
    <xf numFmtId="0" fontId="62" fillId="5" borderId="21" xfId="0" applyFont="1" applyFill="1" applyBorder="1" applyAlignment="1" applyProtection="1"/>
    <xf numFmtId="0" fontId="63" fillId="5" borderId="21" xfId="0" applyFont="1" applyFill="1" applyBorder="1" applyAlignment="1" applyProtection="1">
      <alignment horizontal="center"/>
    </xf>
    <xf numFmtId="0" fontId="65" fillId="4" borderId="0" xfId="0" applyFont="1" applyFill="1" applyAlignment="1" applyProtection="1">
      <alignment vertical="top"/>
    </xf>
    <xf numFmtId="0" fontId="66" fillId="4" borderId="0" xfId="0" applyFont="1" applyFill="1" applyAlignment="1" applyProtection="1">
      <alignment horizontal="right" vertical="center"/>
    </xf>
    <xf numFmtId="0" fontId="67" fillId="4" borderId="0" xfId="0" applyFont="1" applyFill="1" applyAlignment="1" applyProtection="1">
      <alignment vertical="center"/>
    </xf>
    <xf numFmtId="22" fontId="59" fillId="4" borderId="0" xfId="0" applyNumberFormat="1" applyFont="1" applyFill="1" applyAlignment="1" applyProtection="1">
      <alignment vertical="center"/>
    </xf>
    <xf numFmtId="0" fontId="68" fillId="4" borderId="25" xfId="0" applyFont="1" applyFill="1" applyBorder="1" applyAlignment="1" applyProtection="1">
      <alignment horizontal="right" vertical="center"/>
    </xf>
    <xf numFmtId="0" fontId="69" fillId="4" borderId="25" xfId="0" applyFont="1" applyFill="1" applyBorder="1" applyAlignment="1" applyProtection="1">
      <alignment horizontal="center" vertical="center"/>
      <protection locked="0"/>
    </xf>
    <xf numFmtId="0" fontId="70" fillId="4" borderId="20" xfId="0" applyFont="1" applyFill="1" applyBorder="1" applyAlignment="1" applyProtection="1">
      <alignment horizontal="center" vertical="center"/>
      <protection locked="0"/>
    </xf>
    <xf numFmtId="0" fontId="67" fillId="4" borderId="20" xfId="0" applyFont="1" applyFill="1" applyBorder="1" applyAlignment="1" applyProtection="1">
      <alignment vertical="center"/>
    </xf>
    <xf numFmtId="0" fontId="71" fillId="4" borderId="0" xfId="0" applyFont="1" applyFill="1" applyAlignment="1" applyProtection="1">
      <alignment vertical="center"/>
    </xf>
    <xf numFmtId="0" fontId="72" fillId="4" borderId="0" xfId="0" applyFont="1" applyFill="1" applyAlignment="1" applyProtection="1">
      <alignment vertical="center"/>
    </xf>
    <xf numFmtId="0" fontId="67" fillId="4" borderId="26" xfId="0" applyFont="1" applyFill="1" applyBorder="1" applyAlignment="1" applyProtection="1">
      <alignment vertical="center"/>
    </xf>
    <xf numFmtId="0" fontId="67" fillId="4" borderId="27" xfId="0" applyFont="1" applyFill="1" applyBorder="1" applyAlignment="1" applyProtection="1">
      <alignment vertical="center"/>
    </xf>
    <xf numFmtId="0" fontId="67" fillId="4" borderId="0" xfId="0" applyFont="1" applyFill="1" applyBorder="1" applyAlignment="1" applyProtection="1">
      <alignment vertical="center"/>
    </xf>
    <xf numFmtId="0" fontId="69" fillId="4" borderId="25" xfId="0" applyFont="1" applyFill="1" applyBorder="1" applyAlignment="1" applyProtection="1">
      <alignment vertical="center"/>
    </xf>
    <xf numFmtId="0" fontId="59" fillId="4" borderId="0" xfId="0" applyFont="1" applyFill="1" applyAlignment="1" applyProtection="1">
      <alignment horizontal="center" vertical="center"/>
    </xf>
    <xf numFmtId="0" fontId="70" fillId="4" borderId="28" xfId="0" applyFont="1" applyFill="1" applyBorder="1" applyAlignment="1" applyProtection="1">
      <alignment horizontal="center" vertical="center"/>
      <protection locked="0"/>
    </xf>
    <xf numFmtId="0" fontId="67" fillId="4" borderId="21" xfId="0" applyFont="1" applyFill="1" applyBorder="1" applyAlignment="1" applyProtection="1">
      <alignment vertical="center"/>
    </xf>
    <xf numFmtId="0" fontId="70" fillId="4" borderId="0" xfId="0" applyFont="1" applyFill="1" applyAlignment="1" applyProtection="1">
      <alignment horizontal="right" vertical="center"/>
    </xf>
    <xf numFmtId="0" fontId="59" fillId="4" borderId="0" xfId="0" applyFont="1" applyFill="1"/>
    <xf numFmtId="0" fontId="59" fillId="4" borderId="0" xfId="0" applyNumberFormat="1" applyFont="1" applyFill="1"/>
    <xf numFmtId="164" fontId="35" fillId="4" borderId="0" xfId="0" applyNumberFormat="1" applyFont="1" applyFill="1" applyBorder="1" applyAlignment="1" applyProtection="1">
      <alignment horizontal="right"/>
    </xf>
    <xf numFmtId="20" fontId="36" fillId="4" borderId="0" xfId="0" applyNumberFormat="1" applyFont="1" applyFill="1" applyBorder="1" applyAlignment="1" applyProtection="1">
      <alignment horizontal="center"/>
    </xf>
    <xf numFmtId="0" fontId="37" fillId="4" borderId="0" xfId="0" applyFont="1" applyFill="1" applyProtection="1"/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vertical="center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vertical="center"/>
    </xf>
    <xf numFmtId="0" fontId="1" fillId="4" borderId="0" xfId="0" applyFont="1" applyFill="1" applyProtection="1"/>
    <xf numFmtId="0" fontId="1" fillId="4" borderId="0" xfId="0" applyNumberFormat="1" applyFont="1" applyFill="1" applyProtection="1"/>
    <xf numFmtId="0" fontId="73" fillId="3" borderId="0" xfId="0" applyFont="1" applyFill="1" applyAlignment="1">
      <alignment vertical="center"/>
    </xf>
    <xf numFmtId="0" fontId="54" fillId="3" borderId="0" xfId="0" applyFont="1" applyFill="1" applyAlignment="1" applyProtection="1">
      <alignment vertical="center"/>
    </xf>
    <xf numFmtId="164" fontId="60" fillId="4" borderId="0" xfId="0" applyNumberFormat="1" applyFont="1" applyFill="1" applyBorder="1" applyAlignment="1" applyProtection="1">
      <alignment horizontal="right"/>
    </xf>
    <xf numFmtId="20" fontId="61" fillId="4" borderId="0" xfId="0" applyNumberFormat="1" applyFont="1" applyFill="1" applyBorder="1" applyAlignment="1" applyProtection="1">
      <alignment horizontal="center"/>
    </xf>
    <xf numFmtId="0" fontId="65" fillId="4" borderId="0" xfId="0" applyFont="1" applyFill="1" applyBorder="1" applyProtection="1"/>
    <xf numFmtId="0" fontId="59" fillId="4" borderId="0" xfId="0" applyFont="1" applyFill="1" applyBorder="1" applyAlignment="1">
      <alignment vertical="center"/>
    </xf>
    <xf numFmtId="0" fontId="74" fillId="4" borderId="25" xfId="0" applyFont="1" applyFill="1" applyBorder="1" applyAlignment="1" applyProtection="1">
      <alignment horizontal="right" vertical="center"/>
    </xf>
    <xf numFmtId="0" fontId="75" fillId="4" borderId="25" xfId="0" applyFont="1" applyFill="1" applyBorder="1" applyAlignment="1" applyProtection="1">
      <alignment horizontal="center" vertical="center"/>
      <protection locked="0"/>
    </xf>
    <xf numFmtId="0" fontId="76" fillId="4" borderId="20" xfId="0" applyFont="1" applyFill="1" applyBorder="1" applyAlignment="1" applyProtection="1">
      <alignment horizontal="center" vertical="center"/>
      <protection locked="0"/>
    </xf>
    <xf numFmtId="0" fontId="70" fillId="4" borderId="0" xfId="0" applyFont="1" applyFill="1" applyAlignment="1" applyProtection="1">
      <alignment horizontal="center" vertical="center"/>
    </xf>
    <xf numFmtId="16" fontId="70" fillId="4" borderId="0" xfId="0" applyNumberFormat="1" applyFont="1" applyFill="1" applyAlignment="1" applyProtection="1">
      <alignment horizontal="right" vertical="center"/>
    </xf>
    <xf numFmtId="20" fontId="70" fillId="4" borderId="0" xfId="0" applyNumberFormat="1" applyFont="1" applyFill="1" applyAlignment="1" applyProtection="1">
      <alignment horizontal="center" vertical="center"/>
    </xf>
    <xf numFmtId="0" fontId="64" fillId="4" borderId="0" xfId="0" applyFont="1" applyFill="1" applyAlignment="1" applyProtection="1">
      <alignment vertical="center"/>
    </xf>
    <xf numFmtId="0" fontId="75" fillId="4" borderId="25" xfId="0" applyFont="1" applyFill="1" applyBorder="1" applyAlignment="1" applyProtection="1">
      <alignment vertical="center"/>
    </xf>
    <xf numFmtId="0" fontId="67" fillId="4" borderId="0" xfId="0" applyFont="1" applyFill="1" applyAlignment="1" applyProtection="1">
      <alignment horizontal="center" vertical="center"/>
    </xf>
    <xf numFmtId="0" fontId="76" fillId="4" borderId="28" xfId="0" applyFont="1" applyFill="1" applyBorder="1" applyAlignment="1" applyProtection="1">
      <alignment horizontal="center" vertical="center"/>
      <protection locked="0"/>
    </xf>
    <xf numFmtId="0" fontId="59" fillId="4" borderId="0" xfId="0" applyFont="1" applyFill="1" applyProtection="1"/>
    <xf numFmtId="0" fontId="59" fillId="4" borderId="0" xfId="0" applyNumberFormat="1" applyFont="1" applyFill="1" applyProtection="1"/>
    <xf numFmtId="0" fontId="10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20" fontId="12" fillId="4" borderId="28" xfId="0" applyNumberFormat="1" applyFont="1" applyFill="1" applyBorder="1" applyAlignment="1">
      <alignment horizontal="left" vertical="top"/>
    </xf>
    <xf numFmtId="22" fontId="3" fillId="4" borderId="0" xfId="0" applyNumberFormat="1" applyFont="1" applyFill="1" applyAlignment="1">
      <alignment horizontal="center"/>
    </xf>
    <xf numFmtId="0" fontId="7" fillId="4" borderId="0" xfId="0" applyFont="1" applyFill="1"/>
    <xf numFmtId="0" fontId="59" fillId="4" borderId="23" xfId="0" applyFont="1" applyFill="1" applyBorder="1"/>
    <xf numFmtId="20" fontId="59" fillId="4" borderId="0" xfId="0" applyNumberFormat="1" applyFont="1" applyFill="1" applyBorder="1" applyAlignment="1">
      <alignment horizontal="center"/>
    </xf>
    <xf numFmtId="20" fontId="59" fillId="4" borderId="0" xfId="0" applyNumberFormat="1" applyFont="1" applyFill="1" applyAlignment="1">
      <alignment horizontal="center"/>
    </xf>
    <xf numFmtId="0" fontId="59" fillId="4" borderId="0" xfId="0" applyFont="1" applyFill="1" applyBorder="1"/>
    <xf numFmtId="0" fontId="77" fillId="4" borderId="0" xfId="0" applyFont="1" applyFill="1" applyBorder="1" applyAlignment="1">
      <alignment horizontal="right" vertical="center"/>
    </xf>
    <xf numFmtId="0" fontId="78" fillId="4" borderId="0" xfId="0" applyFont="1" applyFill="1" applyAlignment="1">
      <alignment horizontal="center"/>
    </xf>
    <xf numFmtId="0" fontId="78" fillId="4" borderId="0" xfId="0" applyFont="1" applyFill="1" applyBorder="1" applyAlignment="1">
      <alignment horizontal="center"/>
    </xf>
    <xf numFmtId="0" fontId="80" fillId="4" borderId="0" xfId="0" applyFont="1" applyFill="1" applyAlignment="1">
      <alignment horizontal="center"/>
    </xf>
    <xf numFmtId="0" fontId="80" fillId="4" borderId="0" xfId="0" applyFont="1" applyFill="1" applyBorder="1" applyAlignment="1">
      <alignment horizontal="center"/>
    </xf>
    <xf numFmtId="0" fontId="59" fillId="4" borderId="0" xfId="0" applyFont="1" applyFill="1" applyBorder="1" applyAlignment="1">
      <alignment horizontal="right"/>
    </xf>
    <xf numFmtId="0" fontId="59" fillId="4" borderId="0" xfId="0" applyFont="1" applyFill="1" applyBorder="1" applyAlignment="1">
      <alignment horizontal="center"/>
    </xf>
    <xf numFmtId="0" fontId="59" fillId="4" borderId="0" xfId="0" applyFont="1" applyFill="1" applyBorder="1" applyAlignment="1">
      <alignment horizontal="left"/>
    </xf>
    <xf numFmtId="0" fontId="81" fillId="4" borderId="0" xfId="0" applyFont="1" applyFill="1" applyBorder="1" applyAlignment="1">
      <alignment horizontal="left"/>
    </xf>
    <xf numFmtId="20" fontId="82" fillId="4" borderId="28" xfId="0" applyNumberFormat="1" applyFont="1" applyFill="1" applyBorder="1" applyAlignment="1">
      <alignment horizontal="left" vertical="top"/>
    </xf>
    <xf numFmtId="22" fontId="67" fillId="4" borderId="0" xfId="0" applyNumberFormat="1" applyFont="1" applyFill="1" applyAlignment="1">
      <alignment horizontal="center"/>
    </xf>
    <xf numFmtId="20" fontId="59" fillId="4" borderId="23" xfId="0" applyNumberFormat="1" applyFont="1" applyFill="1" applyBorder="1" applyAlignment="1">
      <alignment horizontal="center"/>
    </xf>
    <xf numFmtId="0" fontId="59" fillId="4" borderId="20" xfId="0" applyFont="1" applyFill="1" applyBorder="1"/>
    <xf numFmtId="0" fontId="79" fillId="4" borderId="0" xfId="0" applyFont="1" applyFill="1" applyBorder="1" applyAlignment="1" applyProtection="1">
      <alignment horizontal="center" vertical="center"/>
      <protection locked="0"/>
    </xf>
    <xf numFmtId="0" fontId="79" fillId="4" borderId="23" xfId="0" applyFont="1" applyFill="1" applyBorder="1" applyAlignment="1" applyProtection="1">
      <alignment horizontal="center" vertical="center"/>
      <protection locked="0"/>
    </xf>
    <xf numFmtId="0" fontId="70" fillId="4" borderId="0" xfId="0" applyFont="1" applyFill="1" applyAlignment="1">
      <alignment horizontal="right" vertical="center"/>
    </xf>
    <xf numFmtId="0" fontId="61" fillId="4" borderId="0" xfId="0" applyFont="1" applyFill="1" applyAlignment="1">
      <alignment horizontal="left" vertical="center"/>
    </xf>
    <xf numFmtId="0" fontId="59" fillId="4" borderId="23" xfId="0" applyFont="1" applyFill="1" applyBorder="1" applyAlignment="1">
      <alignment vertical="center"/>
    </xf>
    <xf numFmtId="0" fontId="59" fillId="4" borderId="29" xfId="0" applyFont="1" applyFill="1" applyBorder="1"/>
    <xf numFmtId="0" fontId="61" fillId="4" borderId="0" xfId="0" applyFont="1" applyFill="1"/>
    <xf numFmtId="0" fontId="65" fillId="4" borderId="0" xfId="0" applyFont="1" applyFill="1"/>
    <xf numFmtId="0" fontId="83" fillId="4" borderId="0" xfId="0" applyFont="1" applyFill="1"/>
    <xf numFmtId="0" fontId="61" fillId="4" borderId="0" xfId="0" applyFont="1" applyFill="1" applyAlignment="1">
      <alignment horizontal="right"/>
    </xf>
    <xf numFmtId="164" fontId="60" fillId="4" borderId="30" xfId="0" applyNumberFormat="1" applyFont="1" applyFill="1" applyBorder="1" applyAlignment="1">
      <alignment horizontal="right"/>
    </xf>
    <xf numFmtId="20" fontId="61" fillId="4" borderId="30" xfId="0" applyNumberFormat="1" applyFont="1" applyFill="1" applyBorder="1" applyAlignment="1">
      <alignment horizontal="center"/>
    </xf>
    <xf numFmtId="0" fontId="58" fillId="3" borderId="0" xfId="0" applyFont="1" applyFill="1" applyAlignment="1">
      <alignment vertical="center"/>
    </xf>
    <xf numFmtId="0" fontId="54" fillId="3" borderId="0" xfId="0" applyFont="1" applyFill="1"/>
    <xf numFmtId="0" fontId="1" fillId="4" borderId="0" xfId="0" applyFont="1" applyFill="1"/>
    <xf numFmtId="0" fontId="1" fillId="4" borderId="23" xfId="0" applyFont="1" applyFill="1" applyBorder="1"/>
    <xf numFmtId="20" fontId="1" fillId="4" borderId="0" xfId="0" applyNumberFormat="1" applyFont="1" applyFill="1" applyBorder="1" applyAlignment="1">
      <alignment horizontal="center"/>
    </xf>
    <xf numFmtId="20" fontId="1" fillId="4" borderId="0" xfId="0" applyNumberFormat="1" applyFont="1" applyFill="1" applyAlignment="1">
      <alignment horizontal="center"/>
    </xf>
    <xf numFmtId="0" fontId="1" fillId="4" borderId="0" xfId="0" applyFont="1" applyFill="1" applyBorder="1"/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" fillId="4" borderId="0" xfId="0" applyFont="1" applyFill="1" applyBorder="1" applyProtection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48" fillId="4" borderId="0" xfId="0" applyFont="1" applyFill="1" applyBorder="1" applyAlignment="1">
      <alignment horizontal="left"/>
    </xf>
    <xf numFmtId="20" fontId="1" fillId="4" borderId="23" xfId="0" applyNumberFormat="1" applyFont="1" applyFill="1" applyBorder="1" applyAlignment="1">
      <alignment horizontal="center"/>
    </xf>
    <xf numFmtId="0" fontId="1" fillId="4" borderId="20" xfId="0" applyFont="1" applyFill="1" applyBorder="1"/>
    <xf numFmtId="0" fontId="33" fillId="4" borderId="0" xfId="0" applyFont="1" applyFill="1" applyBorder="1" applyAlignment="1" applyProtection="1">
      <alignment horizontal="center" vertical="center"/>
      <protection locked="0"/>
    </xf>
    <xf numFmtId="0" fontId="33" fillId="4" borderId="23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1" fillId="4" borderId="23" xfId="0" applyFont="1" applyFill="1" applyBorder="1" applyAlignment="1">
      <alignment vertical="center"/>
    </xf>
    <xf numFmtId="0" fontId="1" fillId="4" borderId="29" xfId="0" applyFont="1" applyFill="1" applyBorder="1"/>
    <xf numFmtId="0" fontId="36" fillId="4" borderId="0" xfId="0" applyFont="1" applyFill="1"/>
    <xf numFmtId="0" fontId="37" fillId="4" borderId="0" xfId="0" applyFont="1" applyFill="1"/>
    <xf numFmtId="0" fontId="36" fillId="4" borderId="0" xfId="0" applyFont="1" applyFill="1" applyAlignment="1">
      <alignment horizontal="right"/>
    </xf>
    <xf numFmtId="164" fontId="35" fillId="4" borderId="30" xfId="0" applyNumberFormat="1" applyFont="1" applyFill="1" applyBorder="1" applyAlignment="1">
      <alignment horizontal="right"/>
    </xf>
    <xf numFmtId="20" fontId="36" fillId="4" borderId="30" xfId="0" applyNumberFormat="1" applyFont="1" applyFill="1" applyBorder="1" applyAlignment="1">
      <alignment horizontal="center"/>
    </xf>
    <xf numFmtId="0" fontId="1" fillId="4" borderId="0" xfId="0" applyNumberFormat="1" applyFont="1" applyFill="1"/>
    <xf numFmtId="0" fontId="8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1" fillId="4" borderId="0" xfId="0" applyFont="1" applyFill="1" applyBorder="1" applyAlignment="1">
      <alignment vertical="center"/>
    </xf>
    <xf numFmtId="0" fontId="23" fillId="3" borderId="31" xfId="1" applyFont="1" applyFill="1" applyBorder="1" applyAlignment="1" applyProtection="1">
      <alignment horizontal="center" vertical="center"/>
    </xf>
    <xf numFmtId="20" fontId="70" fillId="4" borderId="0" xfId="0" applyNumberFormat="1" applyFont="1" applyFill="1" applyBorder="1" applyAlignment="1" applyProtection="1">
      <alignment horizontal="center" vertical="center"/>
    </xf>
    <xf numFmtId="0" fontId="64" fillId="4" borderId="0" xfId="0" applyFont="1" applyFill="1" applyBorder="1" applyAlignment="1" applyProtection="1">
      <alignment vertical="center"/>
    </xf>
    <xf numFmtId="0" fontId="67" fillId="4" borderId="38" xfId="0" applyFont="1" applyFill="1" applyBorder="1" applyAlignment="1" applyProtection="1">
      <alignment vertical="center"/>
    </xf>
    <xf numFmtId="0" fontId="67" fillId="4" borderId="41" xfId="0" applyFont="1" applyFill="1" applyBorder="1" applyAlignment="1" applyProtection="1">
      <alignment vertical="center"/>
    </xf>
    <xf numFmtId="0" fontId="75" fillId="4" borderId="42" xfId="0" applyFont="1" applyFill="1" applyBorder="1" applyAlignment="1" applyProtection="1">
      <alignment vertical="center"/>
    </xf>
    <xf numFmtId="0" fontId="67" fillId="4" borderId="43" xfId="0" applyFont="1" applyFill="1" applyBorder="1" applyAlignment="1" applyProtection="1">
      <alignment vertical="center"/>
    </xf>
    <xf numFmtId="0" fontId="67" fillId="4" borderId="44" xfId="0" applyFont="1" applyFill="1" applyBorder="1" applyAlignment="1" applyProtection="1">
      <alignment vertical="center"/>
    </xf>
    <xf numFmtId="0" fontId="74" fillId="4" borderId="43" xfId="0" applyFont="1" applyFill="1" applyBorder="1" applyAlignment="1" applyProtection="1">
      <alignment horizontal="right" vertical="center"/>
    </xf>
    <xf numFmtId="0" fontId="75" fillId="4" borderId="43" xfId="0" applyFont="1" applyFill="1" applyBorder="1" applyAlignment="1" applyProtection="1">
      <alignment horizontal="center" vertical="center"/>
      <protection locked="0"/>
    </xf>
    <xf numFmtId="0" fontId="76" fillId="4" borderId="43" xfId="0" applyFont="1" applyFill="1" applyBorder="1" applyAlignment="1" applyProtection="1">
      <alignment horizontal="center" vertical="center"/>
      <protection locked="0"/>
    </xf>
    <xf numFmtId="0" fontId="59" fillId="4" borderId="45" xfId="0" applyFont="1" applyFill="1" applyBorder="1" applyAlignment="1" applyProtection="1">
      <alignment vertical="center"/>
    </xf>
    <xf numFmtId="0" fontId="59" fillId="4" borderId="43" xfId="0" applyFont="1" applyFill="1" applyBorder="1" applyAlignment="1" applyProtection="1">
      <alignment vertical="center"/>
    </xf>
    <xf numFmtId="0" fontId="36" fillId="4" borderId="53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 vertical="center"/>
    </xf>
    <xf numFmtId="0" fontId="18" fillId="4" borderId="40" xfId="0" applyFont="1" applyFill="1" applyBorder="1" applyAlignment="1" applyProtection="1">
      <alignment horizontal="center" vertical="center"/>
      <protection locked="0"/>
    </xf>
    <xf numFmtId="0" fontId="1" fillId="4" borderId="40" xfId="0" applyFont="1" applyFill="1" applyBorder="1" applyAlignment="1">
      <alignment horizontal="center" vertical="center"/>
    </xf>
    <xf numFmtId="16" fontId="16" fillId="4" borderId="40" xfId="0" applyNumberFormat="1" applyFont="1" applyFill="1" applyBorder="1" applyAlignment="1">
      <alignment horizontal="center" vertical="center"/>
    </xf>
    <xf numFmtId="0" fontId="1" fillId="4" borderId="51" xfId="0" applyFont="1" applyFill="1" applyBorder="1" applyProtection="1"/>
    <xf numFmtId="0" fontId="1" fillId="4" borderId="56" xfId="0" applyFont="1" applyFill="1" applyBorder="1" applyProtection="1"/>
    <xf numFmtId="0" fontId="1" fillId="4" borderId="57" xfId="0" applyFont="1" applyFill="1" applyBorder="1" applyProtection="1"/>
    <xf numFmtId="0" fontId="1" fillId="4" borderId="58" xfId="0" applyFont="1" applyFill="1" applyBorder="1" applyProtection="1"/>
    <xf numFmtId="0" fontId="1" fillId="4" borderId="36" xfId="0" applyFont="1" applyFill="1" applyBorder="1" applyProtection="1"/>
    <xf numFmtId="0" fontId="87" fillId="4" borderId="0" xfId="0" applyFont="1" applyFill="1" applyBorder="1" applyAlignment="1" applyProtection="1">
      <alignment vertical="center"/>
    </xf>
    <xf numFmtId="0" fontId="87" fillId="4" borderId="23" xfId="0" applyFont="1" applyFill="1" applyBorder="1" applyAlignment="1" applyProtection="1">
      <alignment vertical="center"/>
    </xf>
    <xf numFmtId="0" fontId="1" fillId="4" borderId="59" xfId="0" applyFont="1" applyFill="1" applyBorder="1" applyProtection="1"/>
    <xf numFmtId="0" fontId="1" fillId="4" borderId="36" xfId="0" applyFont="1" applyFill="1" applyBorder="1"/>
    <xf numFmtId="0" fontId="49" fillId="4" borderId="0" xfId="0" applyFont="1" applyFill="1" applyBorder="1" applyAlignment="1">
      <alignment horizontal="center"/>
    </xf>
    <xf numFmtId="0" fontId="49" fillId="4" borderId="59" xfId="0" applyFont="1" applyFill="1" applyBorder="1" applyAlignment="1">
      <alignment horizontal="center"/>
    </xf>
    <xf numFmtId="0" fontId="18" fillId="4" borderId="57" xfId="0" applyFont="1" applyFill="1" applyBorder="1" applyAlignment="1">
      <alignment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vertical="center"/>
    </xf>
    <xf numFmtId="0" fontId="59" fillId="4" borderId="65" xfId="0" applyFont="1" applyFill="1" applyBorder="1" applyAlignment="1" applyProtection="1">
      <alignment horizontal="center" vertical="center"/>
    </xf>
    <xf numFmtId="0" fontId="62" fillId="5" borderId="32" xfId="0" applyFont="1" applyFill="1" applyBorder="1" applyAlignment="1" applyProtection="1">
      <alignment horizontal="center"/>
    </xf>
    <xf numFmtId="0" fontId="59" fillId="4" borderId="66" xfId="0" applyFont="1" applyFill="1" applyBorder="1" applyAlignment="1" applyProtection="1">
      <alignment horizontal="center" vertical="center"/>
    </xf>
    <xf numFmtId="0" fontId="59" fillId="4" borderId="41" xfId="0" applyFont="1" applyFill="1" applyBorder="1" applyAlignment="1" applyProtection="1">
      <alignment vertical="center"/>
    </xf>
    <xf numFmtId="0" fontId="75" fillId="5" borderId="33" xfId="0" applyFont="1" applyFill="1" applyBorder="1" applyAlignment="1" applyProtection="1">
      <alignment horizontal="center"/>
    </xf>
    <xf numFmtId="0" fontId="85" fillId="5" borderId="33" xfId="0" applyFont="1" applyFill="1" applyBorder="1" applyAlignment="1" applyProtection="1"/>
    <xf numFmtId="0" fontId="67" fillId="4" borderId="36" xfId="0" applyFont="1" applyFill="1" applyBorder="1" applyAlignment="1" applyProtection="1">
      <alignment vertical="center"/>
    </xf>
    <xf numFmtId="0" fontId="59" fillId="4" borderId="59" xfId="0" applyFont="1" applyFill="1" applyBorder="1" applyAlignment="1" applyProtection="1">
      <alignment vertical="center"/>
    </xf>
    <xf numFmtId="0" fontId="59" fillId="4" borderId="68" xfId="0" applyFont="1" applyFill="1" applyBorder="1" applyAlignment="1" applyProtection="1">
      <alignment vertical="center"/>
    </xf>
    <xf numFmtId="0" fontId="59" fillId="4" borderId="71" xfId="0" applyFont="1" applyFill="1" applyBorder="1" applyAlignment="1" applyProtection="1">
      <alignment vertical="center"/>
    </xf>
    <xf numFmtId="0" fontId="59" fillId="4" borderId="71" xfId="0" applyFont="1" applyFill="1" applyBorder="1" applyProtection="1"/>
    <xf numFmtId="0" fontId="59" fillId="4" borderId="59" xfId="0" applyFont="1" applyFill="1" applyBorder="1" applyProtection="1"/>
    <xf numFmtId="0" fontId="74" fillId="4" borderId="38" xfId="0" applyFont="1" applyFill="1" applyBorder="1" applyAlignment="1" applyProtection="1">
      <alignment horizontal="right" vertical="center"/>
    </xf>
    <xf numFmtId="0" fontId="75" fillId="4" borderId="38" xfId="0" applyFont="1" applyFill="1" applyBorder="1" applyAlignment="1" applyProtection="1">
      <alignment horizontal="center" vertical="center"/>
      <protection locked="0"/>
    </xf>
    <xf numFmtId="0" fontId="76" fillId="4" borderId="38" xfId="0" applyFont="1" applyFill="1" applyBorder="1" applyAlignment="1" applyProtection="1">
      <alignment horizontal="center" vertical="center"/>
      <protection locked="0"/>
    </xf>
    <xf numFmtId="0" fontId="59" fillId="4" borderId="38" xfId="0" applyFont="1" applyFill="1" applyBorder="1" applyAlignment="1" applyProtection="1">
      <alignment vertical="center"/>
    </xf>
    <xf numFmtId="0" fontId="59" fillId="4" borderId="39" xfId="0" applyFont="1" applyFill="1" applyBorder="1" applyAlignment="1" applyProtection="1">
      <alignment vertical="center"/>
    </xf>
    <xf numFmtId="0" fontId="62" fillId="5" borderId="33" xfId="0" applyFont="1" applyFill="1" applyBorder="1" applyAlignment="1" applyProtection="1">
      <alignment horizontal="center"/>
    </xf>
    <xf numFmtId="0" fontId="59" fillId="4" borderId="74" xfId="0" applyFont="1" applyFill="1" applyBorder="1" applyAlignment="1" applyProtection="1">
      <alignment horizontal="center" vertical="center"/>
    </xf>
    <xf numFmtId="0" fontId="62" fillId="5" borderId="49" xfId="0" applyFont="1" applyFill="1" applyBorder="1" applyAlignment="1" applyProtection="1">
      <alignment horizontal="center"/>
    </xf>
    <xf numFmtId="0" fontId="69" fillId="5" borderId="50" xfId="0" applyFont="1" applyFill="1" applyBorder="1" applyAlignment="1" applyProtection="1"/>
    <xf numFmtId="0" fontId="67" fillId="4" borderId="25" xfId="0" applyFont="1" applyFill="1" applyBorder="1" applyAlignment="1" applyProtection="1">
      <alignment horizontal="right" vertical="center"/>
    </xf>
    <xf numFmtId="0" fontId="1" fillId="4" borderId="55" xfId="0" applyFont="1" applyFill="1" applyBorder="1" applyAlignment="1">
      <alignment horizontal="center" vertical="center"/>
    </xf>
    <xf numFmtId="0" fontId="1" fillId="4" borderId="64" xfId="0" applyFont="1" applyFill="1" applyBorder="1" applyAlignment="1">
      <alignment horizontal="center" vertical="center"/>
    </xf>
    <xf numFmtId="0" fontId="18" fillId="4" borderId="79" xfId="0" applyFont="1" applyFill="1" applyBorder="1" applyAlignment="1" applyProtection="1">
      <alignment horizontal="center" vertical="center"/>
      <protection locked="0"/>
    </xf>
    <xf numFmtId="20" fontId="12" fillId="4" borderId="23" xfId="0" applyNumberFormat="1" applyFont="1" applyFill="1" applyBorder="1" applyAlignment="1">
      <alignment horizontal="left" vertical="top"/>
    </xf>
    <xf numFmtId="0" fontId="1" fillId="4" borderId="84" xfId="0" applyFont="1" applyFill="1" applyBorder="1" applyAlignment="1">
      <alignment horizontal="center" vertical="center"/>
    </xf>
    <xf numFmtId="0" fontId="1" fillId="4" borderId="85" xfId="0" applyFont="1" applyFill="1" applyBorder="1" applyAlignment="1">
      <alignment horizontal="center" vertical="center"/>
    </xf>
    <xf numFmtId="0" fontId="88" fillId="4" borderId="26" xfId="0" applyFont="1" applyFill="1" applyBorder="1" applyAlignment="1" applyProtection="1">
      <alignment vertical="center"/>
    </xf>
    <xf numFmtId="0" fontId="1" fillId="4" borderId="90" xfId="0" applyFont="1" applyFill="1" applyBorder="1" applyAlignment="1">
      <alignment horizontal="center" vertical="center"/>
    </xf>
    <xf numFmtId="0" fontId="18" fillId="4" borderId="53" xfId="0" applyFont="1" applyFill="1" applyBorder="1" applyAlignment="1" applyProtection="1">
      <alignment horizontal="center" vertical="center"/>
      <protection locked="0"/>
    </xf>
    <xf numFmtId="0" fontId="1" fillId="4" borderId="91" xfId="0" applyFont="1" applyFill="1" applyBorder="1" applyAlignment="1">
      <alignment horizontal="center" vertical="center"/>
    </xf>
    <xf numFmtId="0" fontId="1" fillId="4" borderId="92" xfId="0" applyFont="1" applyFill="1" applyBorder="1" applyAlignment="1">
      <alignment horizontal="center" vertical="center"/>
    </xf>
    <xf numFmtId="0" fontId="1" fillId="4" borderId="94" xfId="0" applyFont="1" applyFill="1" applyBorder="1" applyAlignment="1">
      <alignment horizontal="center" vertical="center"/>
    </xf>
    <xf numFmtId="0" fontId="1" fillId="4" borderId="95" xfId="0" applyFont="1" applyFill="1" applyBorder="1" applyAlignment="1">
      <alignment horizontal="center" vertical="center"/>
    </xf>
    <xf numFmtId="0" fontId="18" fillId="4" borderId="83" xfId="0" applyFont="1" applyFill="1" applyBorder="1" applyAlignment="1" applyProtection="1">
      <alignment horizontal="center" vertical="center"/>
      <protection locked="0"/>
    </xf>
    <xf numFmtId="0" fontId="18" fillId="4" borderId="88" xfId="0" applyFont="1" applyFill="1" applyBorder="1" applyAlignment="1" applyProtection="1">
      <alignment horizontal="center" vertical="center"/>
      <protection locked="0"/>
    </xf>
    <xf numFmtId="0" fontId="1" fillId="4" borderId="65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16" fontId="16" fillId="4" borderId="54" xfId="0" applyNumberFormat="1" applyFont="1" applyFill="1" applyBorder="1" applyAlignment="1">
      <alignment horizontal="center" vertical="center"/>
    </xf>
    <xf numFmtId="16" fontId="16" fillId="4" borderId="84" xfId="0" applyNumberFormat="1" applyFont="1" applyFill="1" applyBorder="1" applyAlignment="1">
      <alignment horizontal="center" vertical="center"/>
    </xf>
    <xf numFmtId="0" fontId="18" fillId="4" borderId="60" xfId="0" applyFont="1" applyFill="1" applyBorder="1" applyAlignment="1" applyProtection="1">
      <alignment horizontal="center" vertical="center"/>
      <protection locked="0"/>
    </xf>
    <xf numFmtId="0" fontId="36" fillId="4" borderId="98" xfId="0" applyFont="1" applyFill="1" applyBorder="1" applyAlignment="1">
      <alignment horizontal="center"/>
    </xf>
    <xf numFmtId="0" fontId="36" fillId="4" borderId="61" xfId="0" applyFont="1" applyFill="1" applyBorder="1" applyAlignment="1">
      <alignment horizontal="center"/>
    </xf>
    <xf numFmtId="0" fontId="36" fillId="4" borderId="60" xfId="0" applyFont="1" applyFill="1" applyBorder="1" applyAlignment="1"/>
    <xf numFmtId="0" fontId="36" fillId="4" borderId="61" xfId="0" applyFont="1" applyFill="1" applyBorder="1" applyAlignment="1"/>
    <xf numFmtId="0" fontId="36" fillId="4" borderId="62" xfId="0" applyFont="1" applyFill="1" applyBorder="1" applyAlignment="1"/>
    <xf numFmtId="0" fontId="37" fillId="4" borderId="61" xfId="0" applyFont="1" applyFill="1" applyBorder="1" applyAlignment="1"/>
    <xf numFmtId="0" fontId="1" fillId="4" borderId="40" xfId="0" applyFont="1" applyFill="1" applyBorder="1" applyAlignment="1" applyProtection="1">
      <alignment horizontal="center" vertical="center"/>
      <protection locked="0"/>
    </xf>
    <xf numFmtId="0" fontId="1" fillId="4" borderId="54" xfId="0" applyFont="1" applyFill="1" applyBorder="1" applyAlignment="1" applyProtection="1">
      <alignment horizontal="center" vertical="center"/>
      <protection locked="0"/>
    </xf>
    <xf numFmtId="0" fontId="36" fillId="4" borderId="32" xfId="0" applyFont="1" applyFill="1" applyBorder="1" applyAlignment="1"/>
    <xf numFmtId="0" fontId="36" fillId="4" borderId="33" xfId="0" applyFont="1" applyFill="1" applyBorder="1" applyAlignment="1"/>
    <xf numFmtId="0" fontId="37" fillId="4" borderId="61" xfId="0" applyFont="1" applyFill="1" applyBorder="1" applyAlignment="1">
      <alignment horizontal="center"/>
    </xf>
    <xf numFmtId="0" fontId="1" fillId="4" borderId="83" xfId="0" applyFont="1" applyFill="1" applyBorder="1" applyAlignment="1" applyProtection="1">
      <alignment horizontal="center" vertical="center"/>
      <protection locked="0"/>
    </xf>
    <xf numFmtId="0" fontId="37" fillId="4" borderId="33" xfId="0" applyFont="1" applyFill="1" applyBorder="1" applyAlignment="1"/>
    <xf numFmtId="0" fontId="36" fillId="4" borderId="35" xfId="0" applyFont="1" applyFill="1" applyBorder="1" applyAlignment="1"/>
    <xf numFmtId="0" fontId="1" fillId="4" borderId="53" xfId="0" applyFont="1" applyFill="1" applyBorder="1" applyAlignment="1">
      <alignment horizontal="center" vertical="center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16" fontId="16" fillId="4" borderId="53" xfId="0" applyNumberFormat="1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4" borderId="84" xfId="0" applyFont="1" applyFill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 applyProtection="1">
      <alignment horizontal="center" vertical="center"/>
      <protection locked="0"/>
    </xf>
    <xf numFmtId="16" fontId="16" fillId="4" borderId="40" xfId="0" applyNumberFormat="1" applyFont="1" applyFill="1" applyBorder="1" applyAlignment="1">
      <alignment horizontal="center" vertical="center"/>
    </xf>
    <xf numFmtId="0" fontId="1" fillId="4" borderId="87" xfId="0" applyFont="1" applyFill="1" applyBorder="1" applyAlignment="1">
      <alignment horizontal="center" vertical="center"/>
    </xf>
    <xf numFmtId="0" fontId="18" fillId="4" borderId="87" xfId="0" applyFont="1" applyFill="1" applyBorder="1" applyAlignment="1" applyProtection="1">
      <alignment horizontal="center" vertical="center"/>
      <protection locked="0"/>
    </xf>
    <xf numFmtId="16" fontId="16" fillId="4" borderId="87" xfId="0" applyNumberFormat="1" applyFont="1" applyFill="1" applyBorder="1" applyAlignment="1">
      <alignment horizontal="center" vertical="center"/>
    </xf>
    <xf numFmtId="0" fontId="1" fillId="4" borderId="8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40" xfId="0" applyFont="1" applyFill="1" applyBorder="1"/>
    <xf numFmtId="0" fontId="1" fillId="4" borderId="40" xfId="0" applyFont="1" applyFill="1" applyBorder="1" applyAlignment="1">
      <alignment horizontal="center"/>
    </xf>
    <xf numFmtId="0" fontId="1" fillId="4" borderId="90" xfId="0" applyFont="1" applyFill="1" applyBorder="1" applyAlignment="1">
      <alignment horizontal="center"/>
    </xf>
    <xf numFmtId="0" fontId="1" fillId="4" borderId="53" xfId="0" applyFont="1" applyFill="1" applyBorder="1" applyAlignment="1">
      <alignment horizontal="center"/>
    </xf>
    <xf numFmtId="0" fontId="1" fillId="4" borderId="82" xfId="0" applyFont="1" applyFill="1" applyBorder="1" applyAlignment="1">
      <alignment horizontal="center"/>
    </xf>
    <xf numFmtId="0" fontId="1" fillId="4" borderId="83" xfId="0" applyFont="1" applyFill="1" applyBorder="1" applyAlignment="1">
      <alignment horizontal="center"/>
    </xf>
    <xf numFmtId="0" fontId="1" fillId="4" borderId="87" xfId="0" applyFont="1" applyFill="1" applyBorder="1" applyAlignment="1">
      <alignment horizontal="center"/>
    </xf>
    <xf numFmtId="0" fontId="1" fillId="4" borderId="88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left"/>
    </xf>
    <xf numFmtId="0" fontId="1" fillId="4" borderId="84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center"/>
    </xf>
    <xf numFmtId="0" fontId="1" fillId="6" borderId="83" xfId="0" applyFont="1" applyFill="1" applyBorder="1" applyAlignment="1">
      <alignment horizontal="center"/>
    </xf>
    <xf numFmtId="0" fontId="1" fillId="4" borderId="90" xfId="0" applyFont="1" applyFill="1" applyBorder="1"/>
    <xf numFmtId="0" fontId="1" fillId="4" borderId="53" xfId="0" applyFont="1" applyFill="1" applyBorder="1"/>
    <xf numFmtId="0" fontId="1" fillId="4" borderId="82" xfId="0" applyFont="1" applyFill="1" applyBorder="1"/>
    <xf numFmtId="0" fontId="1" fillId="4" borderId="54" xfId="0" applyFont="1" applyFill="1" applyBorder="1"/>
    <xf numFmtId="0" fontId="1" fillId="4" borderId="83" xfId="0" applyFont="1" applyFill="1" applyBorder="1"/>
    <xf numFmtId="0" fontId="1" fillId="4" borderId="84" xfId="0" applyFont="1" applyFill="1" applyBorder="1"/>
    <xf numFmtId="0" fontId="1" fillId="4" borderId="87" xfId="0" applyFont="1" applyFill="1" applyBorder="1"/>
    <xf numFmtId="0" fontId="1" fillId="4" borderId="88" xfId="0" applyFont="1" applyFill="1" applyBorder="1"/>
    <xf numFmtId="0" fontId="1" fillId="4" borderId="83" xfId="0" applyFont="1" applyFill="1" applyBorder="1" applyAlignment="1">
      <alignment horizontal="center" vertical="center"/>
    </xf>
    <xf numFmtId="0" fontId="1" fillId="4" borderId="84" xfId="0" applyFont="1" applyFill="1" applyBorder="1" applyAlignment="1">
      <alignment vertical="center"/>
    </xf>
    <xf numFmtId="0" fontId="1" fillId="4" borderId="8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9" xfId="0" applyFont="1" applyFill="1" applyBorder="1"/>
    <xf numFmtId="0" fontId="49" fillId="4" borderId="50" xfId="0" applyFont="1" applyFill="1" applyBorder="1" applyAlignment="1">
      <alignment horizontal="center"/>
    </xf>
    <xf numFmtId="0" fontId="49" fillId="4" borderId="81" xfId="0" applyFont="1" applyFill="1" applyBorder="1" applyAlignment="1">
      <alignment horizontal="center"/>
    </xf>
    <xf numFmtId="0" fontId="1" fillId="4" borderId="54" xfId="0" applyFont="1" applyFill="1" applyBorder="1" applyAlignment="1">
      <alignment vertical="center"/>
    </xf>
    <xf numFmtId="0" fontId="37" fillId="4" borderId="33" xfId="0" applyFont="1" applyFill="1" applyBorder="1" applyAlignment="1">
      <alignment horizontal="center"/>
    </xf>
    <xf numFmtId="0" fontId="36" fillId="4" borderId="33" xfId="0" applyFont="1" applyFill="1" applyBorder="1" applyAlignment="1">
      <alignment horizontal="center"/>
    </xf>
    <xf numFmtId="0" fontId="1" fillId="4" borderId="80" xfId="0" applyFont="1" applyFill="1" applyBorder="1" applyAlignment="1">
      <alignment horizontal="center" vertical="center"/>
    </xf>
    <xf numFmtId="0" fontId="1" fillId="4" borderId="89" xfId="0" applyFont="1" applyFill="1" applyBorder="1" applyAlignment="1">
      <alignment horizontal="center" vertical="center"/>
    </xf>
    <xf numFmtId="0" fontId="1" fillId="4" borderId="93" xfId="0" applyFont="1" applyFill="1" applyBorder="1" applyAlignment="1">
      <alignment horizontal="center" vertical="center"/>
    </xf>
    <xf numFmtId="0" fontId="1" fillId="4" borderId="90" xfId="0" applyFont="1" applyFill="1" applyBorder="1" applyAlignment="1" applyProtection="1">
      <alignment horizontal="center" vertical="center"/>
      <protection locked="0"/>
    </xf>
    <xf numFmtId="0" fontId="18" fillId="4" borderId="82" xfId="0" applyFont="1" applyFill="1" applyBorder="1" applyAlignment="1" applyProtection="1">
      <alignment horizontal="center" vertical="center"/>
      <protection locked="0"/>
    </xf>
    <xf numFmtId="0" fontId="1" fillId="4" borderId="73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99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vertical="center"/>
    </xf>
    <xf numFmtId="0" fontId="1" fillId="6" borderId="83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left"/>
    </xf>
    <xf numFmtId="0" fontId="62" fillId="5" borderId="79" xfId="0" applyFont="1" applyFill="1" applyBorder="1" applyAlignment="1" applyProtection="1">
      <alignment horizontal="center" vertical="center"/>
    </xf>
    <xf numFmtId="0" fontId="62" fillId="5" borderId="60" xfId="0" applyFont="1" applyFill="1" applyBorder="1" applyAlignment="1" applyProtection="1">
      <alignment vertical="center"/>
    </xf>
    <xf numFmtId="0" fontId="79" fillId="5" borderId="62" xfId="0" applyFont="1" applyFill="1" applyBorder="1" applyAlignment="1" applyProtection="1">
      <alignment horizontal="center" vertical="center"/>
    </xf>
    <xf numFmtId="0" fontId="90" fillId="4" borderId="54" xfId="0" applyFont="1" applyFill="1" applyBorder="1" applyAlignment="1" applyProtection="1">
      <alignment horizontal="center" vertical="center"/>
    </xf>
    <xf numFmtId="0" fontId="84" fillId="4" borderId="40" xfId="0" applyFont="1" applyFill="1" applyBorder="1" applyAlignment="1" applyProtection="1">
      <alignment horizontal="center" vertical="center"/>
    </xf>
    <xf numFmtId="166" fontId="91" fillId="4" borderId="40" xfId="0" applyNumberFormat="1" applyFont="1" applyFill="1" applyBorder="1" applyAlignment="1" applyProtection="1">
      <alignment horizontal="center" vertical="center"/>
    </xf>
    <xf numFmtId="18" fontId="91" fillId="4" borderId="40" xfId="0" applyNumberFormat="1" applyFont="1" applyFill="1" applyBorder="1" applyAlignment="1" applyProtection="1">
      <alignment horizontal="center" vertical="center"/>
    </xf>
    <xf numFmtId="0" fontId="1" fillId="6" borderId="54" xfId="0" applyFont="1" applyFill="1" applyBorder="1"/>
    <xf numFmtId="0" fontId="1" fillId="6" borderId="40" xfId="0" applyFont="1" applyFill="1" applyBorder="1"/>
    <xf numFmtId="0" fontId="1" fillId="6" borderId="83" xfId="0" applyFont="1" applyFill="1" applyBorder="1"/>
    <xf numFmtId="0" fontId="18" fillId="4" borderId="75" xfId="0" applyFont="1" applyFill="1" applyBorder="1" applyAlignment="1">
      <alignment horizontal="center"/>
    </xf>
    <xf numFmtId="0" fontId="49" fillId="4" borderId="76" xfId="0" applyFont="1" applyFill="1" applyBorder="1" applyAlignment="1">
      <alignment horizontal="center"/>
    </xf>
    <xf numFmtId="0" fontId="49" fillId="4" borderId="77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left" vertical="center"/>
    </xf>
    <xf numFmtId="0" fontId="1" fillId="4" borderId="84" xfId="0" applyFont="1" applyFill="1" applyBorder="1" applyAlignment="1">
      <alignment horizontal="left" vertical="center"/>
    </xf>
    <xf numFmtId="0" fontId="18" fillId="6" borderId="54" xfId="0" applyFont="1" applyFill="1" applyBorder="1" applyAlignment="1">
      <alignment horizontal="left" vertical="center"/>
    </xf>
    <xf numFmtId="0" fontId="18" fillId="6" borderId="70" xfId="0" applyFont="1" applyFill="1" applyBorder="1" applyAlignment="1">
      <alignment horizontal="left" vertical="center"/>
    </xf>
    <xf numFmtId="0" fontId="92" fillId="4" borderId="25" xfId="0" applyFont="1" applyFill="1" applyBorder="1" applyAlignment="1" applyProtection="1">
      <alignment horizontal="right" vertical="center"/>
    </xf>
    <xf numFmtId="0" fontId="16" fillId="4" borderId="36" xfId="0" applyFont="1" applyFill="1" applyBorder="1" applyAlignment="1" applyProtection="1">
      <alignment horizontal="right" vertical="center"/>
    </xf>
    <xf numFmtId="0" fontId="3" fillId="4" borderId="59" xfId="0" applyFont="1" applyFill="1" applyBorder="1" applyAlignment="1" applyProtection="1">
      <alignment vertical="center"/>
    </xf>
    <xf numFmtId="0" fontId="93" fillId="4" borderId="0" xfId="0" applyFont="1" applyFill="1" applyBorder="1" applyAlignment="1" applyProtection="1">
      <alignment vertical="center"/>
    </xf>
    <xf numFmtId="0" fontId="17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center"/>
    </xf>
    <xf numFmtId="0" fontId="92" fillId="4" borderId="0" xfId="0" applyFont="1" applyFill="1" applyBorder="1" applyAlignment="1" applyProtection="1">
      <alignment vertical="center"/>
    </xf>
    <xf numFmtId="0" fontId="14" fillId="4" borderId="36" xfId="0" applyFont="1" applyFill="1" applyBorder="1" applyAlignment="1" applyProtection="1">
      <alignment horizontal="right" vertical="center"/>
    </xf>
    <xf numFmtId="0" fontId="1" fillId="4" borderId="37" xfId="0" applyFont="1" applyFill="1" applyBorder="1" applyAlignment="1" applyProtection="1">
      <alignment horizontal="center" vertical="center"/>
    </xf>
    <xf numFmtId="0" fontId="1" fillId="4" borderId="38" xfId="0" applyFont="1" applyFill="1" applyBorder="1" applyAlignment="1" applyProtection="1">
      <alignment vertical="center"/>
    </xf>
    <xf numFmtId="0" fontId="1" fillId="4" borderId="39" xfId="0" applyFont="1" applyFill="1" applyBorder="1" applyAlignment="1" applyProtection="1">
      <alignment vertical="center"/>
    </xf>
    <xf numFmtId="0" fontId="43" fillId="4" borderId="0" xfId="0" applyFont="1" applyFill="1" applyBorder="1" applyAlignment="1" applyProtection="1">
      <alignment vertical="center"/>
    </xf>
    <xf numFmtId="0" fontId="0" fillId="4" borderId="36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41" fillId="4" borderId="0" xfId="0" applyFont="1" applyFill="1" applyBorder="1" applyAlignment="1" applyProtection="1">
      <alignment vertical="center"/>
    </xf>
    <xf numFmtId="0" fontId="42" fillId="3" borderId="101" xfId="0" applyFont="1" applyFill="1" applyBorder="1" applyAlignment="1" applyProtection="1">
      <alignment horizontal="center" vertical="center"/>
    </xf>
    <xf numFmtId="0" fontId="43" fillId="4" borderId="59" xfId="0" applyFont="1" applyFill="1" applyBorder="1" applyAlignment="1" applyProtection="1">
      <alignment vertical="center"/>
    </xf>
    <xf numFmtId="0" fontId="0" fillId="4" borderId="37" xfId="0" applyFill="1" applyBorder="1" applyAlignment="1" applyProtection="1">
      <alignment vertical="center"/>
    </xf>
    <xf numFmtId="0" fontId="0" fillId="4" borderId="38" xfId="0" applyFill="1" applyBorder="1" applyAlignment="1" applyProtection="1">
      <alignment vertical="center"/>
    </xf>
    <xf numFmtId="0" fontId="3" fillId="4" borderId="38" xfId="0" applyFont="1" applyFill="1" applyBorder="1" applyAlignment="1" applyProtection="1">
      <alignment vertical="center"/>
    </xf>
    <xf numFmtId="0" fontId="3" fillId="4" borderId="39" xfId="0" applyFont="1" applyFill="1" applyBorder="1" applyAlignment="1" applyProtection="1">
      <alignment vertical="center"/>
    </xf>
    <xf numFmtId="0" fontId="44" fillId="7" borderId="25" xfId="0" applyFont="1" applyFill="1" applyBorder="1" applyAlignment="1" applyProtection="1">
      <alignment horizontal="center" vertical="center"/>
      <protection locked="0"/>
    </xf>
    <xf numFmtId="0" fontId="94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8" fillId="4" borderId="0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0" fillId="6" borderId="54" xfId="0" applyFont="1" applyFill="1" applyBorder="1" applyAlignment="1" applyProtection="1">
      <alignment horizontal="center" vertical="center"/>
    </xf>
    <xf numFmtId="0" fontId="84" fillId="6" borderId="40" xfId="0" applyFont="1" applyFill="1" applyBorder="1" applyAlignment="1" applyProtection="1">
      <alignment horizontal="center" vertical="center"/>
    </xf>
    <xf numFmtId="166" fontId="91" fillId="6" borderId="40" xfId="0" applyNumberFormat="1" applyFont="1" applyFill="1" applyBorder="1" applyAlignment="1" applyProtection="1">
      <alignment horizontal="center" vertical="center"/>
    </xf>
    <xf numFmtId="18" fontId="91" fillId="6" borderId="40" xfId="0" applyNumberFormat="1" applyFont="1" applyFill="1" applyBorder="1" applyAlignment="1" applyProtection="1">
      <alignment horizontal="center" vertical="center"/>
    </xf>
    <xf numFmtId="0" fontId="44" fillId="6" borderId="100" xfId="0" applyFont="1" applyFill="1" applyBorder="1" applyAlignment="1" applyProtection="1">
      <alignment vertical="center"/>
    </xf>
    <xf numFmtId="0" fontId="26" fillId="2" borderId="0" xfId="0" applyFont="1" applyFill="1" applyAlignment="1" applyProtection="1">
      <alignment horizontal="center"/>
    </xf>
    <xf numFmtId="0" fontId="27" fillId="2" borderId="0" xfId="0" applyFont="1" applyFill="1" applyAlignment="1" applyProtection="1">
      <alignment horizontal="center"/>
    </xf>
    <xf numFmtId="0" fontId="26" fillId="2" borderId="0" xfId="1" applyFont="1" applyFill="1" applyAlignment="1" applyProtection="1">
      <alignment horizontal="center"/>
    </xf>
    <xf numFmtId="0" fontId="19" fillId="2" borderId="0" xfId="0" applyFont="1" applyFill="1" applyAlignment="1" applyProtection="1">
      <alignment horizontal="center"/>
    </xf>
    <xf numFmtId="0" fontId="20" fillId="2" borderId="0" xfId="0" applyFont="1" applyFill="1" applyAlignment="1" applyProtection="1">
      <alignment horizontal="center"/>
    </xf>
    <xf numFmtId="0" fontId="24" fillId="2" borderId="0" xfId="0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59" fillId="4" borderId="67" xfId="0" applyFont="1" applyFill="1" applyBorder="1" applyAlignment="1" applyProtection="1">
      <alignment horizontal="center" vertical="center"/>
    </xf>
    <xf numFmtId="0" fontId="59" fillId="4" borderId="69" xfId="0" applyFont="1" applyFill="1" applyBorder="1" applyAlignment="1" applyProtection="1">
      <alignment horizontal="center" vertical="center"/>
    </xf>
    <xf numFmtId="0" fontId="59" fillId="4" borderId="70" xfId="0" applyFont="1" applyFill="1" applyBorder="1" applyAlignment="1" applyProtection="1">
      <alignment horizontal="center" vertical="center"/>
    </xf>
    <xf numFmtId="0" fontId="59" fillId="4" borderId="72" xfId="0" applyFont="1" applyFill="1" applyBorder="1" applyAlignment="1" applyProtection="1">
      <alignment horizontal="center" vertical="center"/>
    </xf>
    <xf numFmtId="0" fontId="59" fillId="4" borderId="75" xfId="0" applyFont="1" applyFill="1" applyBorder="1" applyAlignment="1" applyProtection="1">
      <alignment horizontal="center" vertical="center"/>
    </xf>
    <xf numFmtId="0" fontId="59" fillId="4" borderId="40" xfId="0" applyFont="1" applyFill="1" applyBorder="1" applyAlignment="1" applyProtection="1">
      <alignment vertical="center"/>
    </xf>
    <xf numFmtId="0" fontId="59" fillId="4" borderId="63" xfId="0" applyFont="1" applyFill="1" applyBorder="1" applyAlignment="1" applyProtection="1">
      <alignment vertical="center"/>
    </xf>
    <xf numFmtId="0" fontId="59" fillId="4" borderId="64" xfId="0" applyFont="1" applyFill="1" applyBorder="1" applyAlignment="1" applyProtection="1">
      <alignment vertical="center"/>
    </xf>
    <xf numFmtId="0" fontId="59" fillId="4" borderId="55" xfId="0" applyFont="1" applyFill="1" applyBorder="1" applyAlignment="1" applyProtection="1">
      <alignment vertical="center"/>
    </xf>
    <xf numFmtId="0" fontId="57" fillId="3" borderId="0" xfId="0" applyFont="1" applyFill="1" applyAlignment="1">
      <alignment horizontal="center" vertical="center" wrapText="1"/>
    </xf>
    <xf numFmtId="0" fontId="57" fillId="3" borderId="0" xfId="0" applyFont="1" applyFill="1" applyAlignment="1">
      <alignment horizontal="center" vertical="center"/>
    </xf>
    <xf numFmtId="0" fontId="86" fillId="5" borderId="76" xfId="0" applyFont="1" applyFill="1" applyBorder="1" applyAlignment="1" applyProtection="1">
      <alignment horizontal="center"/>
    </xf>
    <xf numFmtId="0" fontId="86" fillId="5" borderId="77" xfId="0" applyFont="1" applyFill="1" applyBorder="1" applyAlignment="1" applyProtection="1">
      <alignment horizontal="center"/>
    </xf>
    <xf numFmtId="0" fontId="69" fillId="5" borderId="50" xfId="0" applyFont="1" applyFill="1" applyBorder="1" applyAlignment="1" applyProtection="1">
      <alignment horizontal="center"/>
    </xf>
    <xf numFmtId="0" fontId="59" fillId="4" borderId="48" xfId="0" applyFont="1" applyFill="1" applyBorder="1" applyAlignment="1" applyProtection="1">
      <alignment vertical="center"/>
    </xf>
    <xf numFmtId="165" fontId="67" fillId="4" borderId="46" xfId="0" applyNumberFormat="1" applyFont="1" applyFill="1" applyBorder="1" applyAlignment="1" applyProtection="1">
      <alignment horizontal="center" vertical="center"/>
    </xf>
    <xf numFmtId="165" fontId="67" fillId="4" borderId="47" xfId="0" applyNumberFormat="1" applyFont="1" applyFill="1" applyBorder="1" applyAlignment="1" applyProtection="1">
      <alignment horizontal="center" vertical="center"/>
    </xf>
    <xf numFmtId="165" fontId="67" fillId="4" borderId="73" xfId="0" applyNumberFormat="1" applyFont="1" applyFill="1" applyBorder="1" applyAlignment="1" applyProtection="1">
      <alignment horizontal="center" vertical="center"/>
    </xf>
    <xf numFmtId="0" fontId="62" fillId="5" borderId="33" xfId="0" applyFont="1" applyFill="1" applyBorder="1" applyAlignment="1" applyProtection="1">
      <alignment horizontal="center"/>
    </xf>
    <xf numFmtId="0" fontId="84" fillId="4" borderId="67" xfId="0" applyFont="1" applyFill="1" applyBorder="1" applyAlignment="1" applyProtection="1">
      <alignment horizontal="center" vertical="center"/>
    </xf>
    <xf numFmtId="0" fontId="84" fillId="4" borderId="69" xfId="0" applyFont="1" applyFill="1" applyBorder="1" applyAlignment="1" applyProtection="1">
      <alignment horizontal="center" vertical="center"/>
    </xf>
    <xf numFmtId="0" fontId="84" fillId="4" borderId="70" xfId="0" applyFont="1" applyFill="1" applyBorder="1" applyAlignment="1" applyProtection="1">
      <alignment horizontal="center" vertical="center"/>
    </xf>
    <xf numFmtId="0" fontId="62" fillId="5" borderId="35" xfId="0" applyFont="1" applyFill="1" applyBorder="1" applyAlignment="1" applyProtection="1">
      <alignment horizontal="center"/>
    </xf>
    <xf numFmtId="0" fontId="59" fillId="4" borderId="63" xfId="0" applyFont="1" applyFill="1" applyBorder="1" applyAlignment="1" applyProtection="1">
      <alignment horizontal="center" vertical="center"/>
    </xf>
    <xf numFmtId="0" fontId="59" fillId="4" borderId="64" xfId="0" applyFont="1" applyFill="1" applyBorder="1" applyAlignment="1" applyProtection="1">
      <alignment horizontal="center" vertical="center"/>
    </xf>
    <xf numFmtId="0" fontId="59" fillId="4" borderId="55" xfId="0" applyFont="1" applyFill="1" applyBorder="1" applyAlignment="1" applyProtection="1">
      <alignment horizontal="center" vertical="center"/>
    </xf>
    <xf numFmtId="0" fontId="67" fillId="4" borderId="46" xfId="0" applyFont="1" applyFill="1" applyBorder="1" applyAlignment="1" applyProtection="1">
      <alignment horizontal="center" vertical="center"/>
    </xf>
    <xf numFmtId="0" fontId="67" fillId="4" borderId="47" xfId="0" applyFont="1" applyFill="1" applyBorder="1" applyAlignment="1" applyProtection="1">
      <alignment horizontal="center" vertical="center"/>
    </xf>
    <xf numFmtId="0" fontId="67" fillId="4" borderId="48" xfId="0" applyFont="1" applyFill="1" applyBorder="1" applyAlignment="1" applyProtection="1">
      <alignment horizontal="center" vertical="center"/>
    </xf>
    <xf numFmtId="14" fontId="67" fillId="4" borderId="46" xfId="0" applyNumberFormat="1" applyFont="1" applyFill="1" applyBorder="1" applyAlignment="1" applyProtection="1">
      <alignment horizontal="center" vertical="center"/>
    </xf>
    <xf numFmtId="165" fontId="67" fillId="4" borderId="48" xfId="0" applyNumberFormat="1" applyFont="1" applyFill="1" applyBorder="1" applyAlignment="1" applyProtection="1">
      <alignment horizontal="center" vertical="center"/>
    </xf>
    <xf numFmtId="0" fontId="67" fillId="4" borderId="73" xfId="0" applyFont="1" applyFill="1" applyBorder="1" applyAlignment="1" applyProtection="1">
      <alignment horizontal="center" vertical="center"/>
    </xf>
    <xf numFmtId="0" fontId="84" fillId="4" borderId="72" xfId="0" applyFont="1" applyFill="1" applyBorder="1" applyAlignment="1" applyProtection="1">
      <alignment horizontal="center" vertical="center"/>
    </xf>
    <xf numFmtId="0" fontId="18" fillId="5" borderId="60" xfId="0" applyFont="1" applyFill="1" applyBorder="1" applyAlignment="1">
      <alignment horizontal="center"/>
    </xf>
    <xf numFmtId="0" fontId="18" fillId="5" borderId="61" xfId="0" applyFont="1" applyFill="1" applyBorder="1" applyAlignment="1">
      <alignment horizontal="center"/>
    </xf>
    <xf numFmtId="0" fontId="18" fillId="5" borderId="62" xfId="0" applyFont="1" applyFill="1" applyBorder="1" applyAlignment="1">
      <alignment horizontal="center"/>
    </xf>
    <xf numFmtId="14" fontId="68" fillId="4" borderId="53" xfId="0" applyNumberFormat="1" applyFont="1" applyFill="1" applyBorder="1" applyAlignment="1" applyProtection="1">
      <alignment horizontal="center" vertical="center"/>
    </xf>
    <xf numFmtId="18" fontId="89" fillId="4" borderId="53" xfId="0" applyNumberFormat="1" applyFont="1" applyFill="1" applyBorder="1" applyAlignment="1">
      <alignment horizontal="center" vertical="center"/>
    </xf>
    <xf numFmtId="0" fontId="36" fillId="4" borderId="75" xfId="0" applyFont="1" applyFill="1" applyBorder="1" applyAlignment="1">
      <alignment horizontal="center"/>
    </xf>
    <xf numFmtId="0" fontId="36" fillId="4" borderId="77" xfId="0" applyFont="1" applyFill="1" applyBorder="1" applyAlignment="1">
      <alignment horizontal="center"/>
    </xf>
    <xf numFmtId="20" fontId="38" fillId="4" borderId="53" xfId="0" applyNumberFormat="1" applyFont="1" applyFill="1" applyBorder="1" applyAlignment="1">
      <alignment horizontal="center" vertical="center" wrapText="1"/>
    </xf>
    <xf numFmtId="20" fontId="38" fillId="4" borderId="82" xfId="0" applyNumberFormat="1" applyFont="1" applyFill="1" applyBorder="1" applyAlignment="1">
      <alignment horizontal="center" vertical="center" wrapText="1"/>
    </xf>
    <xf numFmtId="0" fontId="51" fillId="3" borderId="32" xfId="0" applyFont="1" applyFill="1" applyBorder="1" applyAlignment="1">
      <alignment horizontal="center" vertical="center"/>
    </xf>
    <xf numFmtId="0" fontId="53" fillId="3" borderId="33" xfId="0" applyFont="1" applyFill="1" applyBorder="1" applyAlignment="1">
      <alignment horizontal="center" vertical="center"/>
    </xf>
    <xf numFmtId="0" fontId="53" fillId="3" borderId="35" xfId="0" applyFont="1" applyFill="1" applyBorder="1" applyAlignment="1">
      <alignment horizontal="center" vertical="center"/>
    </xf>
    <xf numFmtId="0" fontId="53" fillId="3" borderId="37" xfId="0" applyFont="1" applyFill="1" applyBorder="1" applyAlignment="1">
      <alignment horizontal="center" vertical="center"/>
    </xf>
    <xf numFmtId="0" fontId="53" fillId="3" borderId="38" xfId="0" applyFont="1" applyFill="1" applyBorder="1" applyAlignment="1">
      <alignment horizontal="center" vertical="center"/>
    </xf>
    <xf numFmtId="0" fontId="53" fillId="3" borderId="39" xfId="0" applyFont="1" applyFill="1" applyBorder="1" applyAlignment="1">
      <alignment horizontal="center" vertical="center"/>
    </xf>
    <xf numFmtId="0" fontId="41" fillId="4" borderId="34" xfId="0" applyFont="1" applyFill="1" applyBorder="1" applyAlignment="1" applyProtection="1">
      <alignment horizontal="center" vertical="center"/>
    </xf>
    <xf numFmtId="0" fontId="18" fillId="4" borderId="0" xfId="1" applyFont="1" applyFill="1" applyAlignment="1" applyProtection="1">
      <alignment horizontal="center"/>
    </xf>
    <xf numFmtId="0" fontId="88" fillId="4" borderId="26" xfId="0" applyFont="1" applyFill="1" applyBorder="1" applyAlignment="1" applyProtection="1">
      <alignment horizontal="center" vertical="center"/>
    </xf>
    <xf numFmtId="20" fontId="38" fillId="4" borderId="40" xfId="0" applyNumberFormat="1" applyFont="1" applyFill="1" applyBorder="1" applyAlignment="1">
      <alignment horizontal="center" vertical="center" wrapText="1"/>
    </xf>
    <xf numFmtId="20" fontId="38" fillId="4" borderId="83" xfId="0" applyNumberFormat="1" applyFont="1" applyFill="1" applyBorder="1" applyAlignment="1">
      <alignment horizontal="center" vertical="center" wrapText="1"/>
    </xf>
    <xf numFmtId="20" fontId="38" fillId="4" borderId="83" xfId="0" applyNumberFormat="1" applyFont="1" applyFill="1" applyBorder="1" applyAlignment="1">
      <alignment horizontal="center" vertical="center"/>
    </xf>
    <xf numFmtId="20" fontId="38" fillId="4" borderId="87" xfId="0" applyNumberFormat="1" applyFont="1" applyFill="1" applyBorder="1" applyAlignment="1">
      <alignment horizontal="center" vertical="center" wrapText="1"/>
    </xf>
    <xf numFmtId="20" fontId="38" fillId="4" borderId="88" xfId="0" applyNumberFormat="1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18" fillId="5" borderId="96" xfId="0" applyFont="1" applyFill="1" applyBorder="1" applyAlignment="1">
      <alignment horizontal="center"/>
    </xf>
    <xf numFmtId="0" fontId="1" fillId="4" borderId="57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1" fillId="4" borderId="58" xfId="0" applyFont="1" applyFill="1" applyBorder="1" applyAlignment="1" applyProtection="1">
      <alignment horizontal="center"/>
    </xf>
    <xf numFmtId="18" fontId="89" fillId="4" borderId="40" xfId="0" applyNumberFormat="1" applyFont="1" applyFill="1" applyBorder="1" applyAlignment="1">
      <alignment horizontal="center" vertical="center"/>
    </xf>
    <xf numFmtId="14" fontId="68" fillId="4" borderId="40" xfId="0" applyNumberFormat="1" applyFont="1" applyFill="1" applyBorder="1" applyAlignment="1" applyProtection="1">
      <alignment horizontal="center" vertical="center"/>
    </xf>
    <xf numFmtId="14" fontId="68" fillId="4" borderId="87" xfId="0" applyNumberFormat="1" applyFont="1" applyFill="1" applyBorder="1" applyAlignment="1" applyProtection="1">
      <alignment horizontal="center" vertical="center"/>
    </xf>
    <xf numFmtId="18" fontId="89" fillId="4" borderId="87" xfId="0" applyNumberFormat="1" applyFont="1" applyFill="1" applyBorder="1" applyAlignment="1">
      <alignment horizontal="center" vertical="center"/>
    </xf>
    <xf numFmtId="0" fontId="41" fillId="4" borderId="26" xfId="0" applyFont="1" applyFill="1" applyBorder="1" applyAlignment="1" applyProtection="1">
      <alignment horizontal="center" vertical="center"/>
    </xf>
    <xf numFmtId="0" fontId="36" fillId="4" borderId="32" xfId="0" applyFont="1" applyFill="1" applyBorder="1" applyAlignment="1">
      <alignment horizontal="center"/>
    </xf>
    <xf numFmtId="0" fontId="36" fillId="4" borderId="35" xfId="0" applyFont="1" applyFill="1" applyBorder="1" applyAlignment="1">
      <alignment horizontal="center"/>
    </xf>
    <xf numFmtId="0" fontId="18" fillId="5" borderId="49" xfId="0" applyFont="1" applyFill="1" applyBorder="1" applyAlignment="1">
      <alignment horizontal="center"/>
    </xf>
    <xf numFmtId="0" fontId="18" fillId="5" borderId="78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18" fillId="5" borderId="81" xfId="0" applyFont="1" applyFill="1" applyBorder="1" applyAlignment="1">
      <alignment horizontal="center"/>
    </xf>
    <xf numFmtId="0" fontId="18" fillId="5" borderId="35" xfId="0" applyFont="1" applyFill="1" applyBorder="1" applyAlignment="1">
      <alignment horizontal="center"/>
    </xf>
    <xf numFmtId="20" fontId="38" fillId="4" borderId="88" xfId="0" applyNumberFormat="1" applyFont="1" applyFill="1" applyBorder="1" applyAlignment="1">
      <alignment horizontal="center" vertical="center" wrapText="1"/>
    </xf>
    <xf numFmtId="18" fontId="89" fillId="4" borderId="46" xfId="0" applyNumberFormat="1" applyFont="1" applyFill="1" applyBorder="1" applyAlignment="1">
      <alignment horizontal="center" vertical="center"/>
    </xf>
    <xf numFmtId="0" fontId="36" fillId="4" borderId="96" xfId="0" applyFont="1" applyFill="1" applyBorder="1" applyAlignment="1">
      <alignment horizontal="center"/>
    </xf>
    <xf numFmtId="0" fontId="36" fillId="4" borderId="97" xfId="0" applyFont="1" applyFill="1" applyBorder="1" applyAlignment="1">
      <alignment horizontal="center"/>
    </xf>
    <xf numFmtId="0" fontId="41" fillId="4" borderId="57" xfId="0" applyFont="1" applyFill="1" applyBorder="1" applyAlignment="1" applyProtection="1">
      <alignment horizontal="center" vertical="center"/>
    </xf>
    <xf numFmtId="0" fontId="41" fillId="4" borderId="58" xfId="0" applyFont="1" applyFill="1" applyBorder="1" applyAlignment="1" applyProtection="1">
      <alignment horizontal="center" vertical="center"/>
    </xf>
    <xf numFmtId="0" fontId="36" fillId="4" borderId="53" xfId="0" applyFont="1" applyFill="1" applyBorder="1" applyAlignment="1">
      <alignment horizontal="center"/>
    </xf>
    <xf numFmtId="16" fontId="16" fillId="4" borderId="40" xfId="0" applyNumberFormat="1" applyFont="1" applyFill="1" applyBorder="1" applyAlignment="1">
      <alignment horizontal="center" vertical="center"/>
    </xf>
    <xf numFmtId="16" fontId="16" fillId="4" borderId="55" xfId="0" applyNumberFormat="1" applyFont="1" applyFill="1" applyBorder="1" applyAlignment="1">
      <alignment horizontal="center" vertical="center"/>
    </xf>
    <xf numFmtId="20" fontId="38" fillId="4" borderId="40" xfId="0" applyNumberFormat="1" applyFont="1" applyFill="1" applyBorder="1" applyAlignment="1">
      <alignment horizontal="center" vertical="center"/>
    </xf>
    <xf numFmtId="18" fontId="16" fillId="4" borderId="40" xfId="0" applyNumberFormat="1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/>
    </xf>
    <xf numFmtId="0" fontId="36" fillId="4" borderId="34" xfId="0" applyFont="1" applyFill="1" applyBorder="1" applyAlignment="1">
      <alignment horizontal="center"/>
    </xf>
    <xf numFmtId="0" fontId="36" fillId="4" borderId="52" xfId="0" applyFont="1" applyFill="1" applyBorder="1" applyAlignment="1">
      <alignment horizontal="center"/>
    </xf>
    <xf numFmtId="0" fontId="62" fillId="4" borderId="0" xfId="1" applyFont="1" applyFill="1" applyAlignment="1" applyProtection="1">
      <alignment horizontal="center"/>
    </xf>
    <xf numFmtId="0" fontId="63" fillId="5" borderId="21" xfId="0" applyFont="1" applyFill="1" applyBorder="1" applyAlignment="1" applyProtection="1">
      <alignment horizontal="center"/>
    </xf>
    <xf numFmtId="0" fontId="64" fillId="5" borderId="21" xfId="0" applyFont="1" applyFill="1" applyBorder="1" applyAlignment="1" applyProtection="1">
      <alignment horizontal="left"/>
    </xf>
    <xf numFmtId="0" fontId="62" fillId="5" borderId="60" xfId="0" applyFont="1" applyFill="1" applyBorder="1" applyAlignment="1" applyProtection="1">
      <alignment horizontal="center" vertical="center"/>
    </xf>
    <xf numFmtId="0" fontId="62" fillId="5" borderId="61" xfId="0" applyFont="1" applyFill="1" applyBorder="1" applyAlignment="1" applyProtection="1">
      <alignment horizontal="center" vertical="center"/>
    </xf>
    <xf numFmtId="0" fontId="62" fillId="5" borderId="62" xfId="0" applyFont="1" applyFill="1" applyBorder="1" applyAlignment="1" applyProtection="1">
      <alignment horizontal="center" vertical="center"/>
    </xf>
    <xf numFmtId="0" fontId="85" fillId="5" borderId="60" xfId="0" applyFont="1" applyFill="1" applyBorder="1" applyAlignment="1" applyProtection="1">
      <alignment horizontal="left" vertical="center"/>
    </xf>
    <xf numFmtId="0" fontId="85" fillId="5" borderId="62" xfId="0" applyFont="1" applyFill="1" applyBorder="1" applyAlignment="1" applyProtection="1">
      <alignment horizontal="left" vertical="center"/>
    </xf>
    <xf numFmtId="0" fontId="34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62" fillId="4" borderId="0" xfId="0" applyFont="1" applyFill="1" applyBorder="1" applyAlignment="1" applyProtection="1">
      <alignment horizontal="center" vertical="center" wrapText="1"/>
    </xf>
    <xf numFmtId="0" fontId="69" fillId="4" borderId="42" xfId="0" applyFont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34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52"/>
        </patternFill>
      </fill>
    </dxf>
    <dxf>
      <fill>
        <patternFill>
          <bgColor indexed="47"/>
        </patternFill>
      </fill>
      <border>
        <left style="thin">
          <color indexed="60"/>
        </left>
        <right style="thin">
          <color indexed="60"/>
        </right>
        <top style="thin">
          <color indexed="60"/>
        </top>
        <bottom style="thin">
          <color indexed="6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5</xdr:row>
      <xdr:rowOff>57150</xdr:rowOff>
    </xdr:from>
    <xdr:to>
      <xdr:col>6</xdr:col>
      <xdr:colOff>228600</xdr:colOff>
      <xdr:row>13</xdr:row>
      <xdr:rowOff>85725</xdr:rowOff>
    </xdr:to>
    <xdr:pic>
      <xdr:nvPicPr>
        <xdr:cNvPr id="1065" name="Picture 6" descr="cup_fifaworl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285875"/>
          <a:ext cx="5619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4</xdr:row>
      <xdr:rowOff>47625</xdr:rowOff>
    </xdr:from>
    <xdr:to>
      <xdr:col>4</xdr:col>
      <xdr:colOff>514350</xdr:colOff>
      <xdr:row>13</xdr:row>
      <xdr:rowOff>123825</xdr:rowOff>
    </xdr:to>
    <xdr:pic>
      <xdr:nvPicPr>
        <xdr:cNvPr id="1066" name="Imagen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47750"/>
          <a:ext cx="21717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247650</xdr:colOff>
      <xdr:row>0</xdr:row>
      <xdr:rowOff>57150</xdr:rowOff>
    </xdr:from>
    <xdr:to>
      <xdr:col>19</xdr:col>
      <xdr:colOff>200025</xdr:colOff>
      <xdr:row>1</xdr:row>
      <xdr:rowOff>361950</xdr:rowOff>
    </xdr:to>
    <xdr:pic>
      <xdr:nvPicPr>
        <xdr:cNvPr id="9597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715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57150</xdr:rowOff>
    </xdr:from>
    <xdr:to>
      <xdr:col>19</xdr:col>
      <xdr:colOff>247650</xdr:colOff>
      <xdr:row>1</xdr:row>
      <xdr:rowOff>361950</xdr:rowOff>
    </xdr:to>
    <xdr:pic>
      <xdr:nvPicPr>
        <xdr:cNvPr id="10528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715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85725</xdr:rowOff>
    </xdr:from>
    <xdr:to>
      <xdr:col>8</xdr:col>
      <xdr:colOff>742950</xdr:colOff>
      <xdr:row>7</xdr:row>
      <xdr:rowOff>85725</xdr:rowOff>
    </xdr:to>
    <xdr:sp macro="" textlink="">
      <xdr:nvSpPr>
        <xdr:cNvPr id="11445" name="Line 2"/>
        <xdr:cNvSpPr>
          <a:spLocks noChangeShapeType="1"/>
        </xdr:cNvSpPr>
      </xdr:nvSpPr>
      <xdr:spPr bwMode="auto">
        <a:xfrm>
          <a:off x="3876675" y="18097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85725</xdr:rowOff>
    </xdr:from>
    <xdr:to>
      <xdr:col>8</xdr:col>
      <xdr:colOff>742950</xdr:colOff>
      <xdr:row>11</xdr:row>
      <xdr:rowOff>85725</xdr:rowOff>
    </xdr:to>
    <xdr:sp macro="" textlink="">
      <xdr:nvSpPr>
        <xdr:cNvPr id="11446" name="Line 3"/>
        <xdr:cNvSpPr>
          <a:spLocks noChangeShapeType="1"/>
        </xdr:cNvSpPr>
      </xdr:nvSpPr>
      <xdr:spPr bwMode="auto">
        <a:xfrm>
          <a:off x="3876675" y="24574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</xdr:row>
      <xdr:rowOff>85725</xdr:rowOff>
    </xdr:from>
    <xdr:to>
      <xdr:col>8</xdr:col>
      <xdr:colOff>742950</xdr:colOff>
      <xdr:row>15</xdr:row>
      <xdr:rowOff>85725</xdr:rowOff>
    </xdr:to>
    <xdr:sp macro="" textlink="">
      <xdr:nvSpPr>
        <xdr:cNvPr id="11447" name="Line 4"/>
        <xdr:cNvSpPr>
          <a:spLocks noChangeShapeType="1"/>
        </xdr:cNvSpPr>
      </xdr:nvSpPr>
      <xdr:spPr bwMode="auto">
        <a:xfrm>
          <a:off x="3876675" y="3105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19</xdr:row>
      <xdr:rowOff>85725</xdr:rowOff>
    </xdr:from>
    <xdr:to>
      <xdr:col>8</xdr:col>
      <xdr:colOff>742950</xdr:colOff>
      <xdr:row>19</xdr:row>
      <xdr:rowOff>85725</xdr:rowOff>
    </xdr:to>
    <xdr:sp macro="" textlink="">
      <xdr:nvSpPr>
        <xdr:cNvPr id="11448" name="Line 5"/>
        <xdr:cNvSpPr>
          <a:spLocks noChangeShapeType="1"/>
        </xdr:cNvSpPr>
      </xdr:nvSpPr>
      <xdr:spPr bwMode="auto">
        <a:xfrm>
          <a:off x="3876675" y="37528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23</xdr:row>
      <xdr:rowOff>85725</xdr:rowOff>
    </xdr:from>
    <xdr:to>
      <xdr:col>8</xdr:col>
      <xdr:colOff>742950</xdr:colOff>
      <xdr:row>23</xdr:row>
      <xdr:rowOff>85725</xdr:rowOff>
    </xdr:to>
    <xdr:sp macro="" textlink="">
      <xdr:nvSpPr>
        <xdr:cNvPr id="11449" name="Line 6"/>
        <xdr:cNvSpPr>
          <a:spLocks noChangeShapeType="1"/>
        </xdr:cNvSpPr>
      </xdr:nvSpPr>
      <xdr:spPr bwMode="auto">
        <a:xfrm>
          <a:off x="3876675" y="44005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85725</xdr:rowOff>
    </xdr:from>
    <xdr:to>
      <xdr:col>8</xdr:col>
      <xdr:colOff>742950</xdr:colOff>
      <xdr:row>29</xdr:row>
      <xdr:rowOff>85725</xdr:rowOff>
    </xdr:to>
    <xdr:sp macro="" textlink="">
      <xdr:nvSpPr>
        <xdr:cNvPr id="11450" name="Line 7"/>
        <xdr:cNvSpPr>
          <a:spLocks noChangeShapeType="1"/>
        </xdr:cNvSpPr>
      </xdr:nvSpPr>
      <xdr:spPr bwMode="auto">
        <a:xfrm>
          <a:off x="3876675" y="50482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33</xdr:row>
      <xdr:rowOff>85725</xdr:rowOff>
    </xdr:from>
    <xdr:to>
      <xdr:col>8</xdr:col>
      <xdr:colOff>742950</xdr:colOff>
      <xdr:row>33</xdr:row>
      <xdr:rowOff>85725</xdr:rowOff>
    </xdr:to>
    <xdr:sp macro="" textlink="">
      <xdr:nvSpPr>
        <xdr:cNvPr id="11451" name="Line 8"/>
        <xdr:cNvSpPr>
          <a:spLocks noChangeShapeType="1"/>
        </xdr:cNvSpPr>
      </xdr:nvSpPr>
      <xdr:spPr bwMode="auto">
        <a:xfrm>
          <a:off x="3876675" y="56959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85725</xdr:rowOff>
    </xdr:from>
    <xdr:to>
      <xdr:col>8</xdr:col>
      <xdr:colOff>742950</xdr:colOff>
      <xdr:row>37</xdr:row>
      <xdr:rowOff>85725</xdr:rowOff>
    </xdr:to>
    <xdr:sp macro="" textlink="">
      <xdr:nvSpPr>
        <xdr:cNvPr id="11452" name="Line 10"/>
        <xdr:cNvSpPr>
          <a:spLocks noChangeShapeType="1"/>
        </xdr:cNvSpPr>
      </xdr:nvSpPr>
      <xdr:spPr bwMode="auto">
        <a:xfrm>
          <a:off x="3876675" y="63436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76200</xdr:colOff>
      <xdr:row>0</xdr:row>
      <xdr:rowOff>57150</xdr:rowOff>
    </xdr:from>
    <xdr:to>
      <xdr:col>17</xdr:col>
      <xdr:colOff>200025</xdr:colOff>
      <xdr:row>1</xdr:row>
      <xdr:rowOff>361950</xdr:rowOff>
    </xdr:to>
    <xdr:pic>
      <xdr:nvPicPr>
        <xdr:cNvPr id="11453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5715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85725</xdr:rowOff>
    </xdr:from>
    <xdr:to>
      <xdr:col>11</xdr:col>
      <xdr:colOff>742950</xdr:colOff>
      <xdr:row>7</xdr:row>
      <xdr:rowOff>85725</xdr:rowOff>
    </xdr:to>
    <xdr:sp macro="" textlink="">
      <xdr:nvSpPr>
        <xdr:cNvPr id="12409" name="Line 2"/>
        <xdr:cNvSpPr>
          <a:spLocks noChangeShapeType="1"/>
        </xdr:cNvSpPr>
      </xdr:nvSpPr>
      <xdr:spPr bwMode="auto">
        <a:xfrm>
          <a:off x="3876675" y="18002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11</xdr:row>
      <xdr:rowOff>85725</xdr:rowOff>
    </xdr:from>
    <xdr:to>
      <xdr:col>11</xdr:col>
      <xdr:colOff>742950</xdr:colOff>
      <xdr:row>11</xdr:row>
      <xdr:rowOff>85725</xdr:rowOff>
    </xdr:to>
    <xdr:sp macro="" textlink="">
      <xdr:nvSpPr>
        <xdr:cNvPr id="12410" name="Line 3"/>
        <xdr:cNvSpPr>
          <a:spLocks noChangeShapeType="1"/>
        </xdr:cNvSpPr>
      </xdr:nvSpPr>
      <xdr:spPr bwMode="auto">
        <a:xfrm>
          <a:off x="3876675" y="25336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15</xdr:row>
      <xdr:rowOff>85725</xdr:rowOff>
    </xdr:from>
    <xdr:to>
      <xdr:col>11</xdr:col>
      <xdr:colOff>742950</xdr:colOff>
      <xdr:row>15</xdr:row>
      <xdr:rowOff>85725</xdr:rowOff>
    </xdr:to>
    <xdr:sp macro="" textlink="">
      <xdr:nvSpPr>
        <xdr:cNvPr id="12411" name="Line 4"/>
        <xdr:cNvSpPr>
          <a:spLocks noChangeShapeType="1"/>
        </xdr:cNvSpPr>
      </xdr:nvSpPr>
      <xdr:spPr bwMode="auto">
        <a:xfrm>
          <a:off x="3876675" y="32670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85725</xdr:rowOff>
    </xdr:from>
    <xdr:to>
      <xdr:col>11</xdr:col>
      <xdr:colOff>742950</xdr:colOff>
      <xdr:row>19</xdr:row>
      <xdr:rowOff>85725</xdr:rowOff>
    </xdr:to>
    <xdr:sp macro="" textlink="">
      <xdr:nvSpPr>
        <xdr:cNvPr id="12412" name="Line 5"/>
        <xdr:cNvSpPr>
          <a:spLocks noChangeShapeType="1"/>
        </xdr:cNvSpPr>
      </xdr:nvSpPr>
      <xdr:spPr bwMode="auto">
        <a:xfrm>
          <a:off x="3876675" y="400050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742950</xdr:colOff>
      <xdr:row>22</xdr:row>
      <xdr:rowOff>0</xdr:rowOff>
    </xdr:to>
    <xdr:sp macro="" textlink="">
      <xdr:nvSpPr>
        <xdr:cNvPr id="12413" name="Line 6"/>
        <xdr:cNvSpPr>
          <a:spLocks noChangeShapeType="1"/>
        </xdr:cNvSpPr>
      </xdr:nvSpPr>
      <xdr:spPr bwMode="auto">
        <a:xfrm>
          <a:off x="3876675" y="44672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314325</xdr:colOff>
      <xdr:row>0</xdr:row>
      <xdr:rowOff>85724</xdr:rowOff>
    </xdr:from>
    <xdr:to>
      <xdr:col>19</xdr:col>
      <xdr:colOff>533401</xdr:colOff>
      <xdr:row>1</xdr:row>
      <xdr:rowOff>908086</xdr:rowOff>
    </xdr:to>
    <xdr:pic>
      <xdr:nvPicPr>
        <xdr:cNvPr id="12414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85724"/>
          <a:ext cx="1438276" cy="126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85725</xdr:rowOff>
    </xdr:from>
    <xdr:to>
      <xdr:col>8</xdr:col>
      <xdr:colOff>742950</xdr:colOff>
      <xdr:row>7</xdr:row>
      <xdr:rowOff>85725</xdr:rowOff>
    </xdr:to>
    <xdr:sp macro="" textlink="">
      <xdr:nvSpPr>
        <xdr:cNvPr id="13373" name="Line 2"/>
        <xdr:cNvSpPr>
          <a:spLocks noChangeShapeType="1"/>
        </xdr:cNvSpPr>
      </xdr:nvSpPr>
      <xdr:spPr bwMode="auto">
        <a:xfrm>
          <a:off x="3876675" y="21431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85725</xdr:rowOff>
    </xdr:from>
    <xdr:to>
      <xdr:col>8</xdr:col>
      <xdr:colOff>742950</xdr:colOff>
      <xdr:row>11</xdr:row>
      <xdr:rowOff>85725</xdr:rowOff>
    </xdr:to>
    <xdr:sp macro="" textlink="">
      <xdr:nvSpPr>
        <xdr:cNvPr id="13374" name="Line 3"/>
        <xdr:cNvSpPr>
          <a:spLocks noChangeShapeType="1"/>
        </xdr:cNvSpPr>
      </xdr:nvSpPr>
      <xdr:spPr bwMode="auto">
        <a:xfrm>
          <a:off x="3876675" y="31146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619125</xdr:colOff>
      <xdr:row>0</xdr:row>
      <xdr:rowOff>66675</xdr:rowOff>
    </xdr:from>
    <xdr:to>
      <xdr:col>14</xdr:col>
      <xdr:colOff>400050</xdr:colOff>
      <xdr:row>1</xdr:row>
      <xdr:rowOff>371475</xdr:rowOff>
    </xdr:to>
    <xdr:pic>
      <xdr:nvPicPr>
        <xdr:cNvPr id="13375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66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114300</xdr:rowOff>
    </xdr:from>
    <xdr:to>
      <xdr:col>8</xdr:col>
      <xdr:colOff>676275</xdr:colOff>
      <xdr:row>9</xdr:row>
      <xdr:rowOff>114300</xdr:rowOff>
    </xdr:to>
    <xdr:sp macro="" textlink="">
      <xdr:nvSpPr>
        <xdr:cNvPr id="14395" name="Line 3"/>
        <xdr:cNvSpPr>
          <a:spLocks noChangeShapeType="1"/>
        </xdr:cNvSpPr>
      </xdr:nvSpPr>
      <xdr:spPr bwMode="auto">
        <a:xfrm>
          <a:off x="3876675" y="2085975"/>
          <a:ext cx="676275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0</xdr:row>
      <xdr:rowOff>295275</xdr:rowOff>
    </xdr:from>
    <xdr:to>
      <xdr:col>15</xdr:col>
      <xdr:colOff>85725</xdr:colOff>
      <xdr:row>1</xdr:row>
      <xdr:rowOff>600075</xdr:rowOff>
    </xdr:to>
    <xdr:pic>
      <xdr:nvPicPr>
        <xdr:cNvPr id="14396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95275"/>
          <a:ext cx="1457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57150</xdr:rowOff>
    </xdr:from>
    <xdr:to>
      <xdr:col>20</xdr:col>
      <xdr:colOff>66675</xdr:colOff>
      <xdr:row>1</xdr:row>
      <xdr:rowOff>361950</xdr:rowOff>
    </xdr:to>
    <xdr:pic>
      <xdr:nvPicPr>
        <xdr:cNvPr id="4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57150"/>
          <a:ext cx="13239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85725</xdr:rowOff>
    </xdr:from>
    <xdr:to>
      <xdr:col>10</xdr:col>
      <xdr:colOff>742950</xdr:colOff>
      <xdr:row>8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876675" y="18097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85725</xdr:rowOff>
    </xdr:from>
    <xdr:to>
      <xdr:col>10</xdr:col>
      <xdr:colOff>742950</xdr:colOff>
      <xdr:row>25</xdr:row>
      <xdr:rowOff>85725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876675" y="44005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</xdr:colOff>
      <xdr:row>0</xdr:row>
      <xdr:rowOff>57150</xdr:rowOff>
    </xdr:from>
    <xdr:to>
      <xdr:col>22</xdr:col>
      <xdr:colOff>66675</xdr:colOff>
      <xdr:row>1</xdr:row>
      <xdr:rowOff>361950</xdr:rowOff>
    </xdr:to>
    <xdr:pic>
      <xdr:nvPicPr>
        <xdr:cNvPr id="10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57150"/>
          <a:ext cx="13239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</xdr:row>
      <xdr:rowOff>85725</xdr:rowOff>
    </xdr:from>
    <xdr:to>
      <xdr:col>10</xdr:col>
      <xdr:colOff>742950</xdr:colOff>
      <xdr:row>13</xdr:row>
      <xdr:rowOff>85725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5981700" y="1962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18</xdr:row>
      <xdr:rowOff>85725</xdr:rowOff>
    </xdr:from>
    <xdr:to>
      <xdr:col>10</xdr:col>
      <xdr:colOff>742950</xdr:colOff>
      <xdr:row>18</xdr:row>
      <xdr:rowOff>85725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7038975" y="1962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23</xdr:row>
      <xdr:rowOff>85725</xdr:rowOff>
    </xdr:from>
    <xdr:to>
      <xdr:col>10</xdr:col>
      <xdr:colOff>742950</xdr:colOff>
      <xdr:row>23</xdr:row>
      <xdr:rowOff>85725</xdr:rowOff>
    </xdr:to>
    <xdr:sp macro="" textlink="">
      <xdr:nvSpPr>
        <xdr:cNvPr id="29" name="Line 2"/>
        <xdr:cNvSpPr>
          <a:spLocks noChangeShapeType="1"/>
        </xdr:cNvSpPr>
      </xdr:nvSpPr>
      <xdr:spPr bwMode="auto">
        <a:xfrm>
          <a:off x="7038975" y="27622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85725</xdr:rowOff>
    </xdr:from>
    <xdr:to>
      <xdr:col>10</xdr:col>
      <xdr:colOff>742950</xdr:colOff>
      <xdr:row>30</xdr:row>
      <xdr:rowOff>85725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7038975" y="1962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85725</xdr:rowOff>
    </xdr:from>
    <xdr:to>
      <xdr:col>10</xdr:col>
      <xdr:colOff>742950</xdr:colOff>
      <xdr:row>35</xdr:row>
      <xdr:rowOff>85725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7038975" y="27622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40</xdr:row>
      <xdr:rowOff>85725</xdr:rowOff>
    </xdr:from>
    <xdr:to>
      <xdr:col>10</xdr:col>
      <xdr:colOff>742950</xdr:colOff>
      <xdr:row>40</xdr:row>
      <xdr:rowOff>85725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7038975" y="36004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85725</xdr:rowOff>
    </xdr:from>
    <xdr:to>
      <xdr:col>10</xdr:col>
      <xdr:colOff>742950</xdr:colOff>
      <xdr:row>45</xdr:row>
      <xdr:rowOff>85725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>
          <a:off x="7038975" y="44005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85725</xdr:rowOff>
    </xdr:from>
    <xdr:to>
      <xdr:col>10</xdr:col>
      <xdr:colOff>742950</xdr:colOff>
      <xdr:row>50</xdr:row>
      <xdr:rowOff>85725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7038975" y="1962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10</xdr:col>
      <xdr:colOff>742950</xdr:colOff>
      <xdr:row>55</xdr:row>
      <xdr:rowOff>85725</xdr:rowOff>
    </xdr:to>
    <xdr:sp macro="" textlink="">
      <xdr:nvSpPr>
        <xdr:cNvPr id="37" name="Line 2"/>
        <xdr:cNvSpPr>
          <a:spLocks noChangeShapeType="1"/>
        </xdr:cNvSpPr>
      </xdr:nvSpPr>
      <xdr:spPr bwMode="auto">
        <a:xfrm>
          <a:off x="7038975" y="27622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85725</xdr:rowOff>
    </xdr:from>
    <xdr:to>
      <xdr:col>10</xdr:col>
      <xdr:colOff>742950</xdr:colOff>
      <xdr:row>60</xdr:row>
      <xdr:rowOff>85725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7038975" y="36004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85725</xdr:rowOff>
    </xdr:from>
    <xdr:to>
      <xdr:col>10</xdr:col>
      <xdr:colOff>742950</xdr:colOff>
      <xdr:row>65</xdr:row>
      <xdr:rowOff>85725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7038975" y="44005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70</xdr:row>
      <xdr:rowOff>85725</xdr:rowOff>
    </xdr:from>
    <xdr:to>
      <xdr:col>10</xdr:col>
      <xdr:colOff>742950</xdr:colOff>
      <xdr:row>70</xdr:row>
      <xdr:rowOff>85725</xdr:rowOff>
    </xdr:to>
    <xdr:sp macro="" textlink="">
      <xdr:nvSpPr>
        <xdr:cNvPr id="40" name="Line 2"/>
        <xdr:cNvSpPr>
          <a:spLocks noChangeShapeType="1"/>
        </xdr:cNvSpPr>
      </xdr:nvSpPr>
      <xdr:spPr bwMode="auto">
        <a:xfrm>
          <a:off x="7038975" y="52006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75</xdr:row>
      <xdr:rowOff>85725</xdr:rowOff>
    </xdr:from>
    <xdr:to>
      <xdr:col>10</xdr:col>
      <xdr:colOff>742950</xdr:colOff>
      <xdr:row>75</xdr:row>
      <xdr:rowOff>85725</xdr:rowOff>
    </xdr:to>
    <xdr:sp macro="" textlink="">
      <xdr:nvSpPr>
        <xdr:cNvPr id="42" name="Line 2"/>
        <xdr:cNvSpPr>
          <a:spLocks noChangeShapeType="1"/>
        </xdr:cNvSpPr>
      </xdr:nvSpPr>
      <xdr:spPr bwMode="auto">
        <a:xfrm>
          <a:off x="7038975" y="60007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80</xdr:row>
      <xdr:rowOff>85725</xdr:rowOff>
    </xdr:from>
    <xdr:to>
      <xdr:col>10</xdr:col>
      <xdr:colOff>742950</xdr:colOff>
      <xdr:row>80</xdr:row>
      <xdr:rowOff>85725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7038975" y="68389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85725</xdr:rowOff>
    </xdr:from>
    <xdr:to>
      <xdr:col>10</xdr:col>
      <xdr:colOff>742950</xdr:colOff>
      <xdr:row>85</xdr:row>
      <xdr:rowOff>85725</xdr:rowOff>
    </xdr:to>
    <xdr:sp macro="" textlink="">
      <xdr:nvSpPr>
        <xdr:cNvPr id="44" name="Line 2"/>
        <xdr:cNvSpPr>
          <a:spLocks noChangeShapeType="1"/>
        </xdr:cNvSpPr>
      </xdr:nvSpPr>
      <xdr:spPr bwMode="auto">
        <a:xfrm>
          <a:off x="7038975" y="76485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85725</xdr:rowOff>
    </xdr:from>
    <xdr:to>
      <xdr:col>10</xdr:col>
      <xdr:colOff>742950</xdr:colOff>
      <xdr:row>90</xdr:row>
      <xdr:rowOff>85725</xdr:rowOff>
    </xdr:to>
    <xdr:sp macro="" textlink="">
      <xdr:nvSpPr>
        <xdr:cNvPr id="45" name="Line 2"/>
        <xdr:cNvSpPr>
          <a:spLocks noChangeShapeType="1"/>
        </xdr:cNvSpPr>
      </xdr:nvSpPr>
      <xdr:spPr bwMode="auto">
        <a:xfrm>
          <a:off x="7038975" y="1962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85725</xdr:rowOff>
    </xdr:from>
    <xdr:to>
      <xdr:col>10</xdr:col>
      <xdr:colOff>742950</xdr:colOff>
      <xdr:row>95</xdr:row>
      <xdr:rowOff>85725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7038975" y="27622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100</xdr:row>
      <xdr:rowOff>85725</xdr:rowOff>
    </xdr:from>
    <xdr:to>
      <xdr:col>10</xdr:col>
      <xdr:colOff>742950</xdr:colOff>
      <xdr:row>100</xdr:row>
      <xdr:rowOff>85725</xdr:rowOff>
    </xdr:to>
    <xdr:sp macro="" textlink="">
      <xdr:nvSpPr>
        <xdr:cNvPr id="48" name="Line 2"/>
        <xdr:cNvSpPr>
          <a:spLocks noChangeShapeType="1"/>
        </xdr:cNvSpPr>
      </xdr:nvSpPr>
      <xdr:spPr bwMode="auto">
        <a:xfrm>
          <a:off x="7038975" y="36004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105</xdr:row>
      <xdr:rowOff>85725</xdr:rowOff>
    </xdr:from>
    <xdr:to>
      <xdr:col>10</xdr:col>
      <xdr:colOff>742950</xdr:colOff>
      <xdr:row>105</xdr:row>
      <xdr:rowOff>85725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>
          <a:off x="7038975" y="44005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110</xdr:row>
      <xdr:rowOff>85725</xdr:rowOff>
    </xdr:from>
    <xdr:to>
      <xdr:col>10</xdr:col>
      <xdr:colOff>742950</xdr:colOff>
      <xdr:row>110</xdr:row>
      <xdr:rowOff>85725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>
          <a:off x="7038975" y="52006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115</xdr:row>
      <xdr:rowOff>85725</xdr:rowOff>
    </xdr:from>
    <xdr:to>
      <xdr:col>10</xdr:col>
      <xdr:colOff>742950</xdr:colOff>
      <xdr:row>115</xdr:row>
      <xdr:rowOff>85725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7038975" y="60007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120</xdr:row>
      <xdr:rowOff>85725</xdr:rowOff>
    </xdr:from>
    <xdr:to>
      <xdr:col>10</xdr:col>
      <xdr:colOff>742950</xdr:colOff>
      <xdr:row>120</xdr:row>
      <xdr:rowOff>85725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>
          <a:off x="7038975" y="68389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125</xdr:row>
      <xdr:rowOff>85725</xdr:rowOff>
    </xdr:from>
    <xdr:to>
      <xdr:col>10</xdr:col>
      <xdr:colOff>742950</xdr:colOff>
      <xdr:row>125</xdr:row>
      <xdr:rowOff>85725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>
          <a:off x="7038975" y="76485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130</xdr:row>
      <xdr:rowOff>85725</xdr:rowOff>
    </xdr:from>
    <xdr:to>
      <xdr:col>10</xdr:col>
      <xdr:colOff>742950</xdr:colOff>
      <xdr:row>130</xdr:row>
      <xdr:rowOff>85725</xdr:rowOff>
    </xdr:to>
    <xdr:sp macro="" textlink="">
      <xdr:nvSpPr>
        <xdr:cNvPr id="54" name="Line 2"/>
        <xdr:cNvSpPr>
          <a:spLocks noChangeShapeType="1"/>
        </xdr:cNvSpPr>
      </xdr:nvSpPr>
      <xdr:spPr bwMode="auto">
        <a:xfrm>
          <a:off x="7038975" y="845820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135</xdr:row>
      <xdr:rowOff>85725</xdr:rowOff>
    </xdr:from>
    <xdr:to>
      <xdr:col>10</xdr:col>
      <xdr:colOff>742950</xdr:colOff>
      <xdr:row>135</xdr:row>
      <xdr:rowOff>85725</xdr:rowOff>
    </xdr:to>
    <xdr:sp macro="" textlink="">
      <xdr:nvSpPr>
        <xdr:cNvPr id="56" name="Line 2"/>
        <xdr:cNvSpPr>
          <a:spLocks noChangeShapeType="1"/>
        </xdr:cNvSpPr>
      </xdr:nvSpPr>
      <xdr:spPr bwMode="auto">
        <a:xfrm>
          <a:off x="7038975" y="92678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140</xdr:row>
      <xdr:rowOff>85725</xdr:rowOff>
    </xdr:from>
    <xdr:to>
      <xdr:col>10</xdr:col>
      <xdr:colOff>742950</xdr:colOff>
      <xdr:row>140</xdr:row>
      <xdr:rowOff>85725</xdr:rowOff>
    </xdr:to>
    <xdr:sp macro="" textlink="">
      <xdr:nvSpPr>
        <xdr:cNvPr id="57" name="Line 2"/>
        <xdr:cNvSpPr>
          <a:spLocks noChangeShapeType="1"/>
        </xdr:cNvSpPr>
      </xdr:nvSpPr>
      <xdr:spPr bwMode="auto">
        <a:xfrm>
          <a:off x="7038975" y="100774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145</xdr:row>
      <xdr:rowOff>85725</xdr:rowOff>
    </xdr:from>
    <xdr:to>
      <xdr:col>10</xdr:col>
      <xdr:colOff>742950</xdr:colOff>
      <xdr:row>145</xdr:row>
      <xdr:rowOff>85725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7038975" y="108870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0</xdr:row>
      <xdr:rowOff>47625</xdr:rowOff>
    </xdr:from>
    <xdr:to>
      <xdr:col>25</xdr:col>
      <xdr:colOff>95250</xdr:colOff>
      <xdr:row>1</xdr:row>
      <xdr:rowOff>352425</xdr:rowOff>
    </xdr:to>
    <xdr:pic>
      <xdr:nvPicPr>
        <xdr:cNvPr id="3373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762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0</xdr:row>
      <xdr:rowOff>28575</xdr:rowOff>
    </xdr:from>
    <xdr:to>
      <xdr:col>25</xdr:col>
      <xdr:colOff>114300</xdr:colOff>
      <xdr:row>1</xdr:row>
      <xdr:rowOff>333375</xdr:rowOff>
    </xdr:to>
    <xdr:pic>
      <xdr:nvPicPr>
        <xdr:cNvPr id="4418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85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180975</xdr:colOff>
      <xdr:row>0</xdr:row>
      <xdr:rowOff>38100</xdr:rowOff>
    </xdr:from>
    <xdr:to>
      <xdr:col>25</xdr:col>
      <xdr:colOff>133350</xdr:colOff>
      <xdr:row>1</xdr:row>
      <xdr:rowOff>342900</xdr:rowOff>
    </xdr:to>
    <xdr:pic>
      <xdr:nvPicPr>
        <xdr:cNvPr id="5461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81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0</xdr:row>
      <xdr:rowOff>66675</xdr:rowOff>
    </xdr:from>
    <xdr:to>
      <xdr:col>25</xdr:col>
      <xdr:colOff>76200</xdr:colOff>
      <xdr:row>1</xdr:row>
      <xdr:rowOff>371475</xdr:rowOff>
    </xdr:to>
    <xdr:pic>
      <xdr:nvPicPr>
        <xdr:cNvPr id="6485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66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0</xdr:row>
      <xdr:rowOff>76200</xdr:rowOff>
    </xdr:from>
    <xdr:to>
      <xdr:col>19</xdr:col>
      <xdr:colOff>66675</xdr:colOff>
      <xdr:row>1</xdr:row>
      <xdr:rowOff>381000</xdr:rowOff>
    </xdr:to>
    <xdr:pic>
      <xdr:nvPicPr>
        <xdr:cNvPr id="7529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762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0</xdr:row>
      <xdr:rowOff>47625</xdr:rowOff>
    </xdr:from>
    <xdr:to>
      <xdr:col>19</xdr:col>
      <xdr:colOff>38100</xdr:colOff>
      <xdr:row>1</xdr:row>
      <xdr:rowOff>352425</xdr:rowOff>
    </xdr:to>
    <xdr:pic>
      <xdr:nvPicPr>
        <xdr:cNvPr id="8553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4762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23"/>
  <sheetViews>
    <sheetView showGridLines="0" showRowColHeaders="0" showOutlineSymbols="0" workbookViewId="0">
      <selection activeCell="F9" sqref="F9"/>
    </sheetView>
  </sheetViews>
  <sheetFormatPr baseColWidth="10" defaultColWidth="9.140625" defaultRowHeight="12.75" x14ac:dyDescent="0.2"/>
  <cols>
    <col min="1" max="2" width="9.140625" style="4" customWidth="1"/>
    <col min="3" max="3" width="11.7109375" style="4" customWidth="1"/>
    <col min="4" max="6" width="9.140625" style="4" customWidth="1"/>
    <col min="7" max="7" width="9.42578125" style="4" customWidth="1"/>
    <col min="8" max="8" width="3.42578125" style="4" customWidth="1"/>
    <col min="9" max="9" width="16.28515625" style="11" bestFit="1" customWidth="1"/>
    <col min="10" max="10" width="3" style="11" customWidth="1"/>
    <col min="11" max="11" width="15.140625" style="11" bestFit="1" customWidth="1"/>
    <col min="12" max="16384" width="9.140625" style="4"/>
  </cols>
  <sheetData>
    <row r="2" spans="2:11" ht="25.5" x14ac:dyDescent="0.35">
      <c r="B2" s="397" t="s">
        <v>72</v>
      </c>
      <c r="C2" s="397"/>
      <c r="D2" s="397"/>
      <c r="E2" s="397"/>
      <c r="F2" s="397"/>
      <c r="G2" s="397"/>
      <c r="H2" s="397"/>
      <c r="I2" s="397"/>
      <c r="J2" s="397"/>
      <c r="K2" s="397"/>
    </row>
    <row r="3" spans="2:11" ht="15" x14ac:dyDescent="0.2">
      <c r="B3" s="398" t="s">
        <v>70</v>
      </c>
      <c r="C3" s="398"/>
      <c r="D3" s="398"/>
      <c r="E3" s="398"/>
      <c r="F3" s="398"/>
      <c r="G3" s="398"/>
      <c r="H3" s="398"/>
      <c r="I3" s="398"/>
      <c r="J3" s="398"/>
      <c r="K3" s="398"/>
    </row>
    <row r="4" spans="2:11" ht="25.5" thickBot="1" x14ac:dyDescent="0.35">
      <c r="B4" s="399"/>
      <c r="C4" s="399"/>
      <c r="D4" s="399"/>
      <c r="E4" s="399"/>
      <c r="F4" s="399"/>
      <c r="G4" s="399"/>
      <c r="H4" s="399"/>
      <c r="I4" s="399"/>
      <c r="J4" s="399"/>
      <c r="K4" s="399"/>
    </row>
    <row r="5" spans="2:11" s="5" customFormat="1" ht="18" customHeight="1" thickBot="1" x14ac:dyDescent="0.25">
      <c r="I5" s="193" t="s">
        <v>50</v>
      </c>
      <c r="J5" s="6"/>
      <c r="K5" s="193" t="s">
        <v>51</v>
      </c>
    </row>
    <row r="6" spans="2:11" s="5" customFormat="1" ht="13.5" thickBot="1" x14ac:dyDescent="0.25">
      <c r="I6" s="6"/>
      <c r="J6" s="6"/>
      <c r="K6" s="6"/>
    </row>
    <row r="7" spans="2:11" s="5" customFormat="1" ht="18" customHeight="1" thickBot="1" x14ac:dyDescent="0.25">
      <c r="I7" s="193" t="s">
        <v>52</v>
      </c>
      <c r="J7" s="6"/>
      <c r="K7" s="193" t="s">
        <v>53</v>
      </c>
    </row>
    <row r="8" spans="2:11" s="5" customFormat="1" ht="13.5" thickBot="1" x14ac:dyDescent="0.25">
      <c r="I8" s="6"/>
      <c r="J8" s="6"/>
      <c r="K8" s="6"/>
    </row>
    <row r="9" spans="2:11" s="5" customFormat="1" ht="18" customHeight="1" thickBot="1" x14ac:dyDescent="0.25">
      <c r="I9" s="193" t="s">
        <v>54</v>
      </c>
      <c r="J9" s="6"/>
      <c r="K9" s="193" t="s">
        <v>55</v>
      </c>
    </row>
    <row r="10" spans="2:11" s="5" customFormat="1" ht="13.5" thickBot="1" x14ac:dyDescent="0.25">
      <c r="I10" s="6"/>
      <c r="J10" s="6"/>
      <c r="K10" s="6"/>
    </row>
    <row r="11" spans="2:11" s="5" customFormat="1" ht="18" customHeight="1" thickBot="1" x14ac:dyDescent="0.25">
      <c r="I11" s="193" t="s">
        <v>56</v>
      </c>
      <c r="J11" s="6"/>
      <c r="K11" s="193" t="s">
        <v>57</v>
      </c>
    </row>
    <row r="12" spans="2:11" s="5" customFormat="1" ht="13.5" thickBot="1" x14ac:dyDescent="0.25">
      <c r="I12" s="6"/>
      <c r="J12" s="6"/>
      <c r="K12" s="6"/>
    </row>
    <row r="13" spans="2:11" s="5" customFormat="1" ht="18" customHeight="1" thickBot="1" x14ac:dyDescent="0.25">
      <c r="I13" s="193" t="s">
        <v>58</v>
      </c>
      <c r="J13" s="6"/>
      <c r="K13" s="193" t="s">
        <v>59</v>
      </c>
    </row>
    <row r="14" spans="2:11" s="5" customFormat="1" ht="13.5" thickBot="1" x14ac:dyDescent="0.25">
      <c r="I14" s="6"/>
      <c r="J14" s="6"/>
      <c r="K14" s="6"/>
    </row>
    <row r="15" spans="2:11" s="5" customFormat="1" ht="18" customHeight="1" thickBot="1" x14ac:dyDescent="0.25">
      <c r="I15" s="193" t="s">
        <v>61</v>
      </c>
      <c r="J15" s="7"/>
      <c r="K15" s="193" t="s">
        <v>60</v>
      </c>
    </row>
    <row r="16" spans="2:11" s="5" customFormat="1" x14ac:dyDescent="0.2">
      <c r="I16" s="8"/>
      <c r="J16" s="8"/>
      <c r="K16" s="8"/>
    </row>
    <row r="17" spans="1:11" s="5" customFormat="1" ht="18" customHeight="1" x14ac:dyDescent="0.2">
      <c r="C17" s="4"/>
      <c r="I17" s="9"/>
      <c r="K17" s="8"/>
    </row>
    <row r="18" spans="1:11" x14ac:dyDescent="0.2">
      <c r="C18" s="35"/>
      <c r="I18" s="10"/>
      <c r="J18" s="10"/>
      <c r="K18" s="10"/>
    </row>
    <row r="19" spans="1:11" x14ac:dyDescent="0.2">
      <c r="A19" s="400" t="s">
        <v>11</v>
      </c>
      <c r="B19" s="400"/>
      <c r="C19" s="400"/>
      <c r="D19" s="400"/>
      <c r="E19" s="400"/>
      <c r="F19" s="37"/>
      <c r="J19" s="12"/>
      <c r="K19" s="10"/>
    </row>
    <row r="20" spans="1:11" x14ac:dyDescent="0.2">
      <c r="H20" s="13"/>
    </row>
    <row r="21" spans="1:11" x14ac:dyDescent="0.2">
      <c r="E21" s="394"/>
      <c r="F21" s="395"/>
      <c r="G21" s="395"/>
      <c r="H21" s="30"/>
    </row>
    <row r="22" spans="1:11" x14ac:dyDescent="0.2">
      <c r="F22" s="29"/>
      <c r="H22" s="31"/>
    </row>
    <row r="23" spans="1:11" x14ac:dyDescent="0.2">
      <c r="E23" s="396"/>
      <c r="F23" s="396"/>
      <c r="G23" s="396"/>
    </row>
  </sheetData>
  <mergeCells count="6">
    <mergeCell ref="E21:G21"/>
    <mergeCell ref="E23:G23"/>
    <mergeCell ref="B2:K2"/>
    <mergeCell ref="B3:K3"/>
    <mergeCell ref="B4:K4"/>
    <mergeCell ref="A19:E19"/>
  </mergeCells>
  <phoneticPr fontId="13" type="noConversion"/>
  <hyperlinks>
    <hyperlink ref="I5" location="'- A -'!A1" display="Grupo A"/>
    <hyperlink ref="K5" location="'- B -'!A1" display="Grupo B"/>
    <hyperlink ref="I7" location="'- C -'!A1" display="Grupo C"/>
    <hyperlink ref="K7" location="'- D -'!A1" display="Grupo D"/>
    <hyperlink ref="I9" location="'- E -'!A1" display="Grupo E"/>
    <hyperlink ref="K9" location="'- F -'!A1" display="Grupo F"/>
    <hyperlink ref="I11" location="'- G -'!A1" display="Grupo G"/>
    <hyperlink ref="K11" location="'- H -'!A1" display="Grupo H"/>
    <hyperlink ref="I13" location="'Octavos de Final'!A1" display="Octavos de Final"/>
    <hyperlink ref="K13" location="'Cuartos de Final'!A1" display="Cuatos de Final"/>
    <hyperlink ref="I15" location="Semifinal!A1" display="SemiFinal"/>
    <hyperlink ref="K15" location="'3er puesto y FINAL'!A1" display="FINAL"/>
  </hyperlink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T28"/>
  <sheetViews>
    <sheetView showGridLines="0" showRowColHeaders="0" showOutlineSymbols="0" workbookViewId="0">
      <selection activeCell="Q13" activeCellId="3" sqref="Q7:R7 Q9:R9 Q11:R11 Q13:R13"/>
    </sheetView>
  </sheetViews>
  <sheetFormatPr baseColWidth="10" defaultColWidth="9.140625" defaultRowHeight="12.75" x14ac:dyDescent="0.2"/>
  <cols>
    <col min="1" max="1" width="2.7109375" style="164" customWidth="1"/>
    <col min="2" max="2" width="14.28515625" style="164" customWidth="1"/>
    <col min="3" max="3" width="3.28515625" style="164" customWidth="1"/>
    <col min="4" max="4" width="1.7109375" style="164" customWidth="1"/>
    <col min="5" max="5" width="3.42578125" style="164" customWidth="1"/>
    <col min="6" max="7" width="14.28515625" style="164" customWidth="1"/>
    <col min="8" max="12" width="3.7109375" style="164" customWidth="1"/>
    <col min="13" max="14" width="3.85546875" style="164" customWidth="1"/>
    <col min="15" max="15" width="4.7109375" style="164" customWidth="1"/>
    <col min="16" max="16" width="5.7109375" style="164" customWidth="1"/>
    <col min="17" max="18" width="7.7109375" style="164" customWidth="1"/>
    <col min="19" max="19" width="5.7109375" style="164" customWidth="1"/>
    <col min="20" max="20" width="7.7109375" style="164" customWidth="1"/>
    <col min="21" max="16384" width="9.140625" style="164"/>
  </cols>
  <sheetData>
    <row r="1" spans="1:20" s="163" customFormat="1" ht="35.1" customHeight="1" x14ac:dyDescent="0.2">
      <c r="A1" s="410" t="s">
        <v>73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162"/>
    </row>
    <row r="2" spans="1:20" s="163" customFormat="1" ht="35.1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66"/>
    </row>
    <row r="3" spans="1:20" ht="21" customHeight="1" thickBot="1" x14ac:dyDescent="0.25">
      <c r="G3" s="165"/>
      <c r="L3" s="166"/>
      <c r="M3" s="167"/>
      <c r="R3" s="165"/>
    </row>
    <row r="4" spans="1:20" ht="12.75" customHeight="1" thickBot="1" x14ac:dyDescent="0.25">
      <c r="B4" s="470" t="s">
        <v>12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P4" s="443" t="s">
        <v>77</v>
      </c>
      <c r="Q4" s="444"/>
      <c r="R4" s="444"/>
      <c r="S4" s="445"/>
    </row>
    <row r="5" spans="1:20" ht="12.75" customHeight="1" thickBot="1" x14ac:dyDescent="0.25">
      <c r="B5" s="486"/>
      <c r="C5" s="487"/>
      <c r="D5" s="487"/>
      <c r="E5" s="487"/>
      <c r="F5" s="488"/>
      <c r="G5" s="206" t="s">
        <v>67</v>
      </c>
      <c r="H5" s="481" t="s">
        <v>68</v>
      </c>
      <c r="I5" s="481"/>
      <c r="J5" s="481" t="s">
        <v>69</v>
      </c>
      <c r="K5" s="481"/>
      <c r="L5" s="481" t="s">
        <v>38</v>
      </c>
      <c r="M5" s="481"/>
      <c r="P5" s="446"/>
      <c r="Q5" s="447"/>
      <c r="R5" s="447"/>
      <c r="S5" s="448"/>
    </row>
    <row r="6" spans="1:20" ht="14.25" customHeight="1" x14ac:dyDescent="0.2">
      <c r="A6" s="127" t="str">
        <f t="shared" ref="A6:A11" si="0">IF(OR(L6="finalizado",L6="en juego",L6="hoy!"),"Ø","")</f>
        <v/>
      </c>
      <c r="B6" s="207" t="str">
        <f>IF(Q11&lt;&gt;"",Q11,"")</f>
        <v>Ghana</v>
      </c>
      <c r="C6" s="208"/>
      <c r="D6" s="209" t="s">
        <v>13</v>
      </c>
      <c r="E6" s="208"/>
      <c r="F6" s="209" t="str">
        <f>IF(Q13&lt;&gt;"",Q13,"")</f>
        <v>EE. UU</v>
      </c>
      <c r="G6" s="210"/>
      <c r="H6" s="482"/>
      <c r="I6" s="482"/>
      <c r="J6" s="485"/>
      <c r="K6" s="485"/>
      <c r="L6" s="452"/>
      <c r="M6" s="452"/>
      <c r="O6" s="168"/>
      <c r="P6" s="211"/>
      <c r="Q6" s="449"/>
      <c r="R6" s="449"/>
      <c r="S6" s="212"/>
    </row>
    <row r="7" spans="1:20" ht="14.25" customHeight="1" x14ac:dyDescent="0.35">
      <c r="A7" s="127" t="str">
        <f t="shared" si="0"/>
        <v/>
      </c>
      <c r="B7" s="207" t="str">
        <f>IF(Q7&lt;&gt;"",Q7,"")</f>
        <v>Alemania</v>
      </c>
      <c r="C7" s="208"/>
      <c r="D7" s="209" t="s">
        <v>13</v>
      </c>
      <c r="E7" s="208"/>
      <c r="F7" s="209" t="str">
        <f>IF(Q9&lt;&gt;"",Q9,"")</f>
        <v>Portugal</v>
      </c>
      <c r="G7" s="210"/>
      <c r="H7" s="482"/>
      <c r="I7" s="482"/>
      <c r="J7" s="485"/>
      <c r="K7" s="485"/>
      <c r="L7" s="452"/>
      <c r="M7" s="452"/>
      <c r="N7" s="169"/>
      <c r="O7" s="128"/>
      <c r="P7" s="213"/>
      <c r="Q7" s="467" t="s">
        <v>106</v>
      </c>
      <c r="R7" s="467"/>
      <c r="S7" s="214"/>
    </row>
    <row r="8" spans="1:20" ht="14.25" customHeight="1" x14ac:dyDescent="0.4">
      <c r="A8" s="127" t="str">
        <f t="shared" si="0"/>
        <v/>
      </c>
      <c r="B8" s="207" t="str">
        <f>IF(Q7&lt;&gt;"",Q7,"")</f>
        <v>Alemania</v>
      </c>
      <c r="C8" s="208"/>
      <c r="D8" s="209" t="s">
        <v>13</v>
      </c>
      <c r="E8" s="208"/>
      <c r="F8" s="209" t="str">
        <f>IF(Q11&lt;&gt;"",Q11,"")</f>
        <v>Ghana</v>
      </c>
      <c r="G8" s="210"/>
      <c r="H8" s="482"/>
      <c r="I8" s="483"/>
      <c r="J8" s="485"/>
      <c r="K8" s="485"/>
      <c r="L8" s="452"/>
      <c r="M8" s="452"/>
      <c r="N8" s="170"/>
      <c r="O8" s="129"/>
      <c r="P8" s="215"/>
      <c r="Q8" s="216"/>
      <c r="R8" s="217"/>
      <c r="S8" s="218"/>
    </row>
    <row r="9" spans="1:20" ht="14.25" customHeight="1" x14ac:dyDescent="0.2">
      <c r="A9" s="127" t="str">
        <f t="shared" si="0"/>
        <v/>
      </c>
      <c r="B9" s="207" t="str">
        <f>IF(Q13&lt;&gt;"",Q13,"")</f>
        <v>EE. UU</v>
      </c>
      <c r="C9" s="208"/>
      <c r="D9" s="209" t="s">
        <v>13</v>
      </c>
      <c r="E9" s="208"/>
      <c r="F9" s="209" t="str">
        <f>IF(Q9&lt;&gt;"",Q9,"")</f>
        <v>Portugal</v>
      </c>
      <c r="G9" s="210"/>
      <c r="H9" s="482"/>
      <c r="I9" s="482"/>
      <c r="J9" s="485"/>
      <c r="K9" s="485"/>
      <c r="L9" s="452"/>
      <c r="M9" s="452"/>
      <c r="O9" s="168"/>
      <c r="P9" s="213"/>
      <c r="Q9" s="467" t="s">
        <v>107</v>
      </c>
      <c r="R9" s="467"/>
      <c r="S9" s="214"/>
    </row>
    <row r="10" spans="1:20" ht="14.25" customHeight="1" x14ac:dyDescent="0.2">
      <c r="A10" s="127" t="str">
        <f t="shared" si="0"/>
        <v/>
      </c>
      <c r="B10" s="207" t="str">
        <f>IF(Q13&lt;&gt;"",Q13,"")</f>
        <v>EE. UU</v>
      </c>
      <c r="C10" s="208"/>
      <c r="D10" s="209" t="s">
        <v>13</v>
      </c>
      <c r="E10" s="208"/>
      <c r="F10" s="209" t="str">
        <f>IF(Q7&lt;&gt;"",Q7,"")</f>
        <v>Alemania</v>
      </c>
      <c r="G10" s="210"/>
      <c r="H10" s="482"/>
      <c r="I10" s="482"/>
      <c r="J10" s="485"/>
      <c r="K10" s="485"/>
      <c r="L10" s="452"/>
      <c r="M10" s="484"/>
      <c r="O10" s="168"/>
      <c r="P10" s="215"/>
      <c r="Q10" s="216"/>
      <c r="R10" s="217"/>
      <c r="S10" s="218"/>
    </row>
    <row r="11" spans="1:20" ht="14.25" customHeight="1" x14ac:dyDescent="0.2">
      <c r="A11" s="127" t="str">
        <f t="shared" si="0"/>
        <v/>
      </c>
      <c r="B11" s="207" t="str">
        <f>IF(Q9&lt;&gt;"",Q9,"")</f>
        <v>Portugal</v>
      </c>
      <c r="C11" s="208"/>
      <c r="D11" s="209" t="s">
        <v>13</v>
      </c>
      <c r="E11" s="208"/>
      <c r="F11" s="209" t="str">
        <f>IF(Q11&lt;&gt;"",Q11,"")</f>
        <v>Ghana</v>
      </c>
      <c r="G11" s="210"/>
      <c r="H11" s="482"/>
      <c r="I11" s="482"/>
      <c r="J11" s="485"/>
      <c r="K11" s="485"/>
      <c r="L11" s="452"/>
      <c r="M11" s="484"/>
      <c r="O11" s="168"/>
      <c r="P11" s="213"/>
      <c r="Q11" s="467" t="s">
        <v>108</v>
      </c>
      <c r="R11" s="467"/>
      <c r="S11" s="214"/>
    </row>
    <row r="12" spans="1:20" ht="14.25" customHeight="1" x14ac:dyDescent="0.2">
      <c r="A12" s="168"/>
      <c r="B12" s="172"/>
      <c r="C12" s="173"/>
      <c r="D12" s="173"/>
      <c r="E12" s="173"/>
      <c r="F12" s="168"/>
      <c r="G12" s="174"/>
      <c r="H12" s="173"/>
      <c r="I12" s="175"/>
      <c r="J12" s="166"/>
      <c r="K12" s="130"/>
      <c r="L12" s="131"/>
      <c r="M12" s="131"/>
      <c r="O12" s="168"/>
      <c r="P12" s="215"/>
      <c r="Q12" s="216"/>
      <c r="R12" s="217"/>
      <c r="S12" s="218"/>
    </row>
    <row r="13" spans="1:20" ht="14.25" customHeight="1" x14ac:dyDescent="0.2">
      <c r="B13" s="172"/>
      <c r="C13" s="173"/>
      <c r="D13" s="173"/>
      <c r="E13" s="173"/>
      <c r="F13" s="168"/>
      <c r="G13" s="174"/>
      <c r="H13" s="173"/>
      <c r="I13" s="173"/>
      <c r="J13" s="166"/>
      <c r="K13" s="176"/>
      <c r="L13" s="131"/>
      <c r="M13" s="131"/>
      <c r="O13" s="168"/>
      <c r="P13" s="213"/>
      <c r="Q13" s="467" t="s">
        <v>109</v>
      </c>
      <c r="R13" s="467"/>
      <c r="S13" s="214"/>
    </row>
    <row r="14" spans="1:20" ht="13.5" customHeight="1" thickBot="1" x14ac:dyDescent="0.25">
      <c r="B14" s="172"/>
      <c r="C14" s="173"/>
      <c r="D14" s="173"/>
      <c r="E14" s="173"/>
      <c r="F14" s="168"/>
      <c r="G14" s="174"/>
      <c r="H14" s="173"/>
      <c r="I14" s="173"/>
      <c r="J14" s="166"/>
      <c r="K14" s="176"/>
      <c r="L14" s="131"/>
      <c r="M14" s="131"/>
      <c r="O14" s="177"/>
      <c r="Q14" s="178"/>
      <c r="R14" s="179"/>
      <c r="S14" s="168"/>
    </row>
    <row r="15" spans="1:20" ht="13.5" thickBot="1" x14ac:dyDescent="0.25">
      <c r="G15" s="434" t="s">
        <v>28</v>
      </c>
      <c r="H15" s="435"/>
      <c r="I15" s="435"/>
      <c r="J15" s="435"/>
      <c r="K15" s="435"/>
      <c r="L15" s="435"/>
      <c r="M15" s="435"/>
      <c r="N15" s="435"/>
      <c r="O15" s="436"/>
      <c r="R15" s="165"/>
    </row>
    <row r="16" spans="1:20" x14ac:dyDescent="0.2">
      <c r="G16" s="219"/>
      <c r="H16" s="220" t="s">
        <v>29</v>
      </c>
      <c r="I16" s="220" t="s">
        <v>30</v>
      </c>
      <c r="J16" s="220" t="s">
        <v>31</v>
      </c>
      <c r="K16" s="220" t="s">
        <v>32</v>
      </c>
      <c r="L16" s="220" t="s">
        <v>33</v>
      </c>
      <c r="M16" s="220" t="s">
        <v>34</v>
      </c>
      <c r="N16" s="220" t="s">
        <v>35</v>
      </c>
      <c r="O16" s="221" t="s">
        <v>36</v>
      </c>
      <c r="R16" s="165"/>
    </row>
    <row r="17" spans="2:19" x14ac:dyDescent="0.2">
      <c r="F17" s="180" t="s">
        <v>78</v>
      </c>
      <c r="G17" s="222" t="str">
        <f>calculoG!F52</f>
        <v>Alemania</v>
      </c>
      <c r="H17" s="223">
        <f>calculoG!G52</f>
        <v>0</v>
      </c>
      <c r="I17" s="223">
        <f>calculoG!H52</f>
        <v>0</v>
      </c>
      <c r="J17" s="223">
        <f>calculoG!I52</f>
        <v>0</v>
      </c>
      <c r="K17" s="223">
        <f>calculoG!J52</f>
        <v>0</v>
      </c>
      <c r="L17" s="223">
        <f>calculoG!K52</f>
        <v>0</v>
      </c>
      <c r="M17" s="223">
        <f>calculoG!L52</f>
        <v>0</v>
      </c>
      <c r="N17" s="223">
        <f>L17-M17</f>
        <v>0</v>
      </c>
      <c r="O17" s="224">
        <f>calculoG!M52</f>
        <v>0</v>
      </c>
      <c r="P17" s="181"/>
      <c r="Q17" s="63"/>
      <c r="R17" s="182"/>
      <c r="S17" s="63"/>
    </row>
    <row r="18" spans="2:19" x14ac:dyDescent="0.2">
      <c r="F18" s="180" t="s">
        <v>78</v>
      </c>
      <c r="G18" s="222" t="str">
        <f>calculoG!F53</f>
        <v>Portugal</v>
      </c>
      <c r="H18" s="223">
        <f>calculoG!G53</f>
        <v>0</v>
      </c>
      <c r="I18" s="223">
        <f>calculoG!H53</f>
        <v>0</v>
      </c>
      <c r="J18" s="223">
        <f>calculoG!I53</f>
        <v>0</v>
      </c>
      <c r="K18" s="223">
        <f>calculoG!J53</f>
        <v>0</v>
      </c>
      <c r="L18" s="223">
        <f>calculoG!K53</f>
        <v>0</v>
      </c>
      <c r="M18" s="223">
        <f>calculoG!L53</f>
        <v>0</v>
      </c>
      <c r="N18" s="223">
        <f>L18-M18</f>
        <v>0</v>
      </c>
      <c r="O18" s="224">
        <f>calculoG!M53</f>
        <v>0</v>
      </c>
      <c r="P18" s="181"/>
      <c r="Q18" s="63"/>
      <c r="R18" s="182"/>
      <c r="S18" s="63"/>
    </row>
    <row r="19" spans="2:19" x14ac:dyDescent="0.2">
      <c r="F19" s="63"/>
      <c r="G19" s="222" t="str">
        <f>calculoG!F54</f>
        <v>Ghana</v>
      </c>
      <c r="H19" s="223">
        <f>calculoG!G54</f>
        <v>0</v>
      </c>
      <c r="I19" s="223">
        <f>calculoG!H54</f>
        <v>0</v>
      </c>
      <c r="J19" s="223">
        <f>calculoG!I54</f>
        <v>0</v>
      </c>
      <c r="K19" s="223">
        <f>calculoG!J54</f>
        <v>0</v>
      </c>
      <c r="L19" s="223">
        <f>calculoG!K54</f>
        <v>0</v>
      </c>
      <c r="M19" s="223">
        <f>calculoG!L54</f>
        <v>0</v>
      </c>
      <c r="N19" s="223">
        <f>L19-M19</f>
        <v>0</v>
      </c>
      <c r="O19" s="224">
        <f>calculoG!M54</f>
        <v>0</v>
      </c>
      <c r="P19" s="63"/>
      <c r="Q19" s="63"/>
      <c r="R19" s="182"/>
      <c r="S19" s="63"/>
    </row>
    <row r="20" spans="2:19" x14ac:dyDescent="0.2">
      <c r="F20" s="63"/>
      <c r="G20" s="225" t="str">
        <f>calculoG!F55</f>
        <v>EE. UU</v>
      </c>
      <c r="H20" s="223">
        <f>calculoG!G55</f>
        <v>0</v>
      </c>
      <c r="I20" s="223">
        <f>calculoG!H55</f>
        <v>0</v>
      </c>
      <c r="J20" s="223">
        <f>calculoG!I55</f>
        <v>0</v>
      </c>
      <c r="K20" s="223">
        <f>calculoG!J55</f>
        <v>0</v>
      </c>
      <c r="L20" s="223">
        <f>calculoG!K55</f>
        <v>0</v>
      </c>
      <c r="M20" s="223">
        <f>calculoG!L55</f>
        <v>0</v>
      </c>
      <c r="N20" s="223">
        <f>L20-M20</f>
        <v>0</v>
      </c>
      <c r="O20" s="224">
        <f>calculoG!M55</f>
        <v>0</v>
      </c>
      <c r="P20" s="63"/>
      <c r="Q20" s="63"/>
      <c r="R20" s="182"/>
      <c r="S20" s="63"/>
    </row>
    <row r="21" spans="2:19" x14ac:dyDescent="0.2">
      <c r="R21" s="165"/>
    </row>
    <row r="22" spans="2:19" ht="11.25" customHeight="1" x14ac:dyDescent="0.2">
      <c r="R22" s="165"/>
    </row>
    <row r="23" spans="2:19" ht="9" customHeight="1" x14ac:dyDescent="0.2">
      <c r="R23" s="183"/>
    </row>
    <row r="24" spans="2:19" ht="13.5" x14ac:dyDescent="0.25">
      <c r="B24" s="184"/>
      <c r="C24" s="185"/>
      <c r="N24" s="132"/>
      <c r="O24" s="132"/>
      <c r="P24" s="186" t="s">
        <v>37</v>
      </c>
      <c r="Q24" s="187">
        <f ca="1">TODAY()</f>
        <v>41984</v>
      </c>
      <c r="R24" s="188">
        <f ca="1">NOW()</f>
        <v>41984.707004861113</v>
      </c>
    </row>
    <row r="25" spans="2:19" hidden="1" x14ac:dyDescent="0.2">
      <c r="Q25" s="164">
        <f ca="1">HOUR(R24)</f>
        <v>16</v>
      </c>
      <c r="R25" s="164">
        <f ca="1">MINUTE(R24)</f>
        <v>58</v>
      </c>
    </row>
    <row r="26" spans="2:19" hidden="1" x14ac:dyDescent="0.2">
      <c r="R26" s="189">
        <f ca="1">TIME(Q25,R25,0)</f>
        <v>0.70694444444444438</v>
      </c>
    </row>
    <row r="28" spans="2:19" x14ac:dyDescent="0.2">
      <c r="Q28" s="450" t="s">
        <v>62</v>
      </c>
      <c r="R28" s="450"/>
    </row>
  </sheetData>
  <dataConsolidate/>
  <mergeCells count="32">
    <mergeCell ref="B5:F5"/>
    <mergeCell ref="Q6:R6"/>
    <mergeCell ref="Q28:R28"/>
    <mergeCell ref="B4:M4"/>
    <mergeCell ref="H6:I6"/>
    <mergeCell ref="J6:K6"/>
    <mergeCell ref="L5:M5"/>
    <mergeCell ref="L6:M6"/>
    <mergeCell ref="L8:M8"/>
    <mergeCell ref="J7:K7"/>
    <mergeCell ref="J8:K8"/>
    <mergeCell ref="J9:K9"/>
    <mergeCell ref="Q13:R13"/>
    <mergeCell ref="G15:O15"/>
    <mergeCell ref="L9:M9"/>
    <mergeCell ref="L10:M10"/>
    <mergeCell ref="A1:S2"/>
    <mergeCell ref="Q7:R7"/>
    <mergeCell ref="Q9:R9"/>
    <mergeCell ref="Q11:R11"/>
    <mergeCell ref="H5:I5"/>
    <mergeCell ref="J5:K5"/>
    <mergeCell ref="P4:S5"/>
    <mergeCell ref="H7:I7"/>
    <mergeCell ref="H8:I8"/>
    <mergeCell ref="L7:M7"/>
    <mergeCell ref="L11:M11"/>
    <mergeCell ref="H9:I9"/>
    <mergeCell ref="H10:I10"/>
    <mergeCell ref="H11:I11"/>
    <mergeCell ref="J11:K11"/>
    <mergeCell ref="J10:K10"/>
  </mergeCells>
  <phoneticPr fontId="13" type="noConversion"/>
  <conditionalFormatting sqref="F17:F18">
    <cfRule type="expression" dxfId="97" priority="28" stopIfTrue="1">
      <formula>IF(AND($H$17=3,$H$18=3,$H$19=3,$H$20=3),1,0)</formula>
    </cfRule>
  </conditionalFormatting>
  <conditionalFormatting sqref="C7:E7 L7:M7">
    <cfRule type="expression" dxfId="96" priority="19" stopIfTrue="1">
      <formula>IF(OR($L$7="en juego",$L$7="hoy!"),1,0)</formula>
    </cfRule>
  </conditionalFormatting>
  <conditionalFormatting sqref="C7:C11 E7:E11 B6:M6 H7:I11">
    <cfRule type="expression" dxfId="95" priority="20" stopIfTrue="1">
      <formula>IF(OR($L$6="en juego",$L$6="hoy!"),1,0)</formula>
    </cfRule>
  </conditionalFormatting>
  <conditionalFormatting sqref="C8:E8 L8">
    <cfRule type="expression" dxfId="94" priority="21" stopIfTrue="1">
      <formula>IF(OR($L$8="en juego",$L$8="hoy!"),1,0)</formula>
    </cfRule>
  </conditionalFormatting>
  <conditionalFormatting sqref="C9:E9 L9:M9">
    <cfRule type="expression" dxfId="93" priority="22" stopIfTrue="1">
      <formula>IF(OR($L$9="en juego",$L$9="hoy!"),1,0)</formula>
    </cfRule>
  </conditionalFormatting>
  <conditionalFormatting sqref="C10:E10 L10:M10">
    <cfRule type="expression" dxfId="92" priority="23" stopIfTrue="1">
      <formula>IF(OR($L$10="en juego",$L$10="hoy!"),1,0)</formula>
    </cfRule>
  </conditionalFormatting>
  <conditionalFormatting sqref="C11:E11">
    <cfRule type="expression" dxfId="91" priority="24" stopIfTrue="1">
      <formula>IF(OR($L$11="en juego",$L$11="hoy!"),1,0)</formula>
    </cfRule>
  </conditionalFormatting>
  <conditionalFormatting sqref="G6">
    <cfRule type="expression" dxfId="90" priority="18" stopIfTrue="1">
      <formula>IF(OR($L$8="en juego",$L$8="hoy!"),1,0)</formula>
    </cfRule>
  </conditionalFormatting>
  <conditionalFormatting sqref="B8">
    <cfRule type="expression" dxfId="89" priority="17" stopIfTrue="1">
      <formula>IF(OR($L$6="en juego",$L$6="hoy!"),1,0)</formula>
    </cfRule>
  </conditionalFormatting>
  <conditionalFormatting sqref="F11">
    <cfRule type="expression" dxfId="88" priority="16" stopIfTrue="1">
      <formula>IF(OR($L$6="en juego",$L$6="hoy!"),1,0)</formula>
    </cfRule>
  </conditionalFormatting>
  <conditionalFormatting sqref="F9">
    <cfRule type="expression" dxfId="87" priority="15" stopIfTrue="1">
      <formula>IF(OR($L$6="en juego",$L$6="hoy!"),1,0)</formula>
    </cfRule>
  </conditionalFormatting>
  <conditionalFormatting sqref="B10">
    <cfRule type="expression" dxfId="86" priority="14" stopIfTrue="1">
      <formula>IF(OR($L$6="en juego",$L$6="hoy!"),1,0)</formula>
    </cfRule>
  </conditionalFormatting>
  <conditionalFormatting sqref="F8">
    <cfRule type="expression" dxfId="85" priority="13" stopIfTrue="1">
      <formula>IF(OR($L$6="en juego",$L$6="hoy!"),1,0)</formula>
    </cfRule>
  </conditionalFormatting>
  <conditionalFormatting sqref="F10">
    <cfRule type="expression" dxfId="84" priority="12" stopIfTrue="1">
      <formula>IF(OR($L$6="en juego",$L$6="hoy!"),1,0)</formula>
    </cfRule>
  </conditionalFormatting>
  <conditionalFormatting sqref="B7">
    <cfRule type="expression" dxfId="83" priority="11" stopIfTrue="1">
      <formula>IF(OR($L$6="en juego",$L$6="hoy!"),1,0)</formula>
    </cfRule>
  </conditionalFormatting>
  <conditionalFormatting sqref="B9">
    <cfRule type="expression" dxfId="82" priority="10" stopIfTrue="1">
      <formula>IF(OR($L$6="en juego",$L$6="hoy!"),1,0)</formula>
    </cfRule>
  </conditionalFormatting>
  <conditionalFormatting sqref="B11">
    <cfRule type="expression" dxfId="81" priority="9" stopIfTrue="1">
      <formula>IF(OR($L$6="en juego",$L$6="hoy!"),1,0)</formula>
    </cfRule>
  </conditionalFormatting>
  <conditionalFormatting sqref="F7">
    <cfRule type="expression" dxfId="80" priority="8" stopIfTrue="1">
      <formula>IF(OR($L$6="en juego",$L$6="hoy!"),1,0)</formula>
    </cfRule>
  </conditionalFormatting>
  <conditionalFormatting sqref="J8:K10">
    <cfRule type="expression" dxfId="79" priority="7" stopIfTrue="1">
      <formula>IF(OR($L$6="en juego",$L$6="hoy!"),1,0)</formula>
    </cfRule>
  </conditionalFormatting>
  <conditionalFormatting sqref="G7:G11">
    <cfRule type="expression" dxfId="78" priority="6" stopIfTrue="1">
      <formula>IF(OR($L$6="en juego",$L$6="hoy!"),1,0)</formula>
    </cfRule>
  </conditionalFormatting>
  <conditionalFormatting sqref="G7:G11">
    <cfRule type="expression" dxfId="77" priority="5" stopIfTrue="1">
      <formula>IF(OR($L$8="en juego",$L$8="hoy!"),1,0)</formula>
    </cfRule>
  </conditionalFormatting>
  <conditionalFormatting sqref="J7:K7">
    <cfRule type="expression" dxfId="76" priority="4" stopIfTrue="1">
      <formula>IF(OR($L$6="en juego",$L$6="hoy!"),1,0)</formula>
    </cfRule>
  </conditionalFormatting>
  <conditionalFormatting sqref="J11:K11">
    <cfRule type="expression" dxfId="75" priority="3" stopIfTrue="1">
      <formula>IF(OR($L$6="en juego",$L$6="hoy!"),1,0)</formula>
    </cfRule>
  </conditionalFormatting>
  <conditionalFormatting sqref="L11:M11">
    <cfRule type="expression" dxfId="74" priority="2" stopIfTrue="1">
      <formula>IF(OR($L$10="en juego",$L$10="hoy!"),1,0)</formula>
    </cfRule>
  </conditionalFormatting>
  <conditionalFormatting sqref="G17:O17 H18:O18 G18:G20">
    <cfRule type="expression" dxfId="73" priority="1" stopIfTrue="1">
      <formula>IF(AND($H$20=3,$H$21=3,$H$22=3,$H$23=3),1,0)</formula>
    </cfRule>
  </conditionalFormatting>
  <dataValidations disablePrompts="1" count="1">
    <dataValidation type="whole" allowBlank="1" showErrorMessage="1" errorTitle="Dato no válido" error="Ingrese sólo un número entero_x000a_entre 0 y 99." sqref="C6:C11 E6:E11">
      <formula1>0</formula1>
      <formula2>99</formula2>
    </dataValidation>
  </dataValidations>
  <hyperlinks>
    <hyperlink ref="Q28:R28" location="Menu!A1" display="Menu Principal"/>
  </hyperlinks>
  <pageMargins left="0.75" right="0.75" top="1" bottom="1" header="0" footer="0"/>
  <pageSetup paperSize="9" scale="89" orientation="portrait" horizontalDpi="300" verticalDpi="300"/>
  <headerFooter alignWithMargins="0"/>
  <ignoredErrors>
    <ignoredError sqref="F10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AB28"/>
  <sheetViews>
    <sheetView showGridLines="0" showRowColHeaders="0" showOutlineSymbols="0" workbookViewId="0">
      <selection activeCell="Q13" activeCellId="3" sqref="Q7:R7 Q9:R9 Q11:R11 Q13:R13"/>
    </sheetView>
  </sheetViews>
  <sheetFormatPr baseColWidth="10" defaultColWidth="9.140625" defaultRowHeight="12.75" x14ac:dyDescent="0.2"/>
  <cols>
    <col min="1" max="1" width="2.7109375" style="98" customWidth="1"/>
    <col min="2" max="2" width="14.28515625" style="98" customWidth="1"/>
    <col min="3" max="3" width="3.28515625" style="98" customWidth="1"/>
    <col min="4" max="4" width="1.7109375" style="98" customWidth="1"/>
    <col min="5" max="5" width="3.42578125" style="98" customWidth="1"/>
    <col min="6" max="7" width="14.28515625" style="98" customWidth="1"/>
    <col min="8" max="12" width="3.7109375" style="98" customWidth="1"/>
    <col min="13" max="14" width="3.85546875" style="98" customWidth="1"/>
    <col min="15" max="15" width="4.7109375" style="98" customWidth="1"/>
    <col min="16" max="16" width="5.7109375" style="98" customWidth="1"/>
    <col min="17" max="18" width="7.7109375" style="98" customWidth="1"/>
    <col min="19" max="19" width="5.7109375" style="98" customWidth="1"/>
    <col min="20" max="20" width="7.7109375" style="98" customWidth="1"/>
    <col min="21" max="16384" width="9.140625" style="98"/>
  </cols>
  <sheetData>
    <row r="1" spans="1:28" s="163" customFormat="1" ht="35.1" customHeight="1" x14ac:dyDescent="0.2">
      <c r="A1" s="410" t="s">
        <v>73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162"/>
    </row>
    <row r="2" spans="1:28" s="163" customFormat="1" ht="35.1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162"/>
    </row>
    <row r="3" spans="1:28" ht="21" customHeight="1" thickBot="1" x14ac:dyDescent="0.25">
      <c r="G3" s="133"/>
      <c r="L3" s="134"/>
      <c r="M3" s="135"/>
      <c r="R3" s="133"/>
    </row>
    <row r="4" spans="1:28" ht="12.75" customHeight="1" thickBot="1" x14ac:dyDescent="0.25">
      <c r="B4" s="470" t="s">
        <v>12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P4" s="443" t="s">
        <v>75</v>
      </c>
      <c r="Q4" s="444"/>
      <c r="R4" s="444"/>
      <c r="S4" s="445"/>
    </row>
    <row r="5" spans="1:28" ht="12.75" customHeight="1" thickBot="1" x14ac:dyDescent="0.25">
      <c r="B5" s="486"/>
      <c r="C5" s="487"/>
      <c r="D5" s="487"/>
      <c r="E5" s="487"/>
      <c r="F5" s="488"/>
      <c r="G5" s="206" t="s">
        <v>67</v>
      </c>
      <c r="H5" s="481" t="s">
        <v>68</v>
      </c>
      <c r="I5" s="481"/>
      <c r="J5" s="481" t="s">
        <v>69</v>
      </c>
      <c r="K5" s="481"/>
      <c r="L5" s="481" t="s">
        <v>38</v>
      </c>
      <c r="M5" s="481"/>
      <c r="P5" s="446"/>
      <c r="Q5" s="447"/>
      <c r="R5" s="447"/>
      <c r="S5" s="448"/>
    </row>
    <row r="6" spans="1:28" ht="14.25" customHeight="1" x14ac:dyDescent="0.2">
      <c r="A6" s="137" t="str">
        <f t="shared" ref="A6:A11" si="0">IF(OR(L6="finalizado",L6="en juego",L6="hoy!"),"Ø","")</f>
        <v/>
      </c>
      <c r="B6" s="207" t="str">
        <f ca="1">CELL("CONTENIDO",Q11)</f>
        <v>Argelia</v>
      </c>
      <c r="C6" s="208"/>
      <c r="D6" s="209" t="s">
        <v>13</v>
      </c>
      <c r="E6" s="208"/>
      <c r="F6" s="209" t="str">
        <f ca="1">CELL("CONTENIDO",Q13)</f>
        <v>Corea del Norte</v>
      </c>
      <c r="G6" s="210"/>
      <c r="H6" s="482"/>
      <c r="I6" s="482"/>
      <c r="J6" s="485"/>
      <c r="K6" s="485"/>
      <c r="L6" s="452"/>
      <c r="M6" s="452"/>
      <c r="O6" s="136"/>
      <c r="P6" s="211"/>
      <c r="Q6" s="449"/>
      <c r="R6" s="449"/>
      <c r="S6" s="212"/>
    </row>
    <row r="7" spans="1:28" ht="14.25" customHeight="1" x14ac:dyDescent="0.35">
      <c r="A7" s="137" t="str">
        <f t="shared" si="0"/>
        <v/>
      </c>
      <c r="B7" s="207" t="str">
        <f ca="1">CELL("CONTENIDO",Q7)</f>
        <v>Belgica</v>
      </c>
      <c r="C7" s="208"/>
      <c r="D7" s="209" t="s">
        <v>13</v>
      </c>
      <c r="E7" s="208"/>
      <c r="F7" s="209" t="str">
        <f ca="1">CELL("CONTENIDO",Q9)</f>
        <v>Rusia</v>
      </c>
      <c r="G7" s="210"/>
      <c r="H7" s="482"/>
      <c r="I7" s="482"/>
      <c r="J7" s="485"/>
      <c r="K7" s="485"/>
      <c r="L7" s="452"/>
      <c r="M7" s="452"/>
      <c r="N7" s="138"/>
      <c r="O7" s="139"/>
      <c r="P7" s="213"/>
      <c r="Q7" s="467" t="s">
        <v>110</v>
      </c>
      <c r="R7" s="467"/>
      <c r="S7" s="214"/>
    </row>
    <row r="8" spans="1:28" ht="14.25" customHeight="1" x14ac:dyDescent="0.4">
      <c r="A8" s="137" t="str">
        <f t="shared" si="0"/>
        <v/>
      </c>
      <c r="B8" s="207" t="str">
        <f ca="1">CELL("CONTENIDO",Q13)</f>
        <v>Corea del Norte</v>
      </c>
      <c r="C8" s="208"/>
      <c r="D8" s="209" t="s">
        <v>13</v>
      </c>
      <c r="E8" s="208"/>
      <c r="F8" s="209" t="str">
        <f ca="1">CELL("CONTENIDO",Q9)</f>
        <v>Rusia</v>
      </c>
      <c r="G8" s="210"/>
      <c r="H8" s="482"/>
      <c r="I8" s="483"/>
      <c r="J8" s="485"/>
      <c r="K8" s="485"/>
      <c r="L8" s="452"/>
      <c r="M8" s="452"/>
      <c r="N8" s="140"/>
      <c r="O8" s="141"/>
      <c r="P8" s="215"/>
      <c r="Q8" s="216"/>
      <c r="R8" s="217"/>
      <c r="S8" s="218"/>
    </row>
    <row r="9" spans="1:28" ht="14.25" customHeight="1" x14ac:dyDescent="0.2">
      <c r="A9" s="137" t="str">
        <f t="shared" si="0"/>
        <v/>
      </c>
      <c r="B9" s="207" t="str">
        <f ca="1">CELL("CONTENIDO",Q7)</f>
        <v>Belgica</v>
      </c>
      <c r="C9" s="208"/>
      <c r="D9" s="209" t="s">
        <v>13</v>
      </c>
      <c r="E9" s="208"/>
      <c r="F9" s="209" t="str">
        <f ca="1">CELL("CONTENIDO",Q11)</f>
        <v>Argelia</v>
      </c>
      <c r="G9" s="210"/>
      <c r="H9" s="482"/>
      <c r="I9" s="482"/>
      <c r="J9" s="485"/>
      <c r="K9" s="485"/>
      <c r="L9" s="452"/>
      <c r="M9" s="452"/>
      <c r="O9" s="136"/>
      <c r="P9" s="213"/>
      <c r="Q9" s="467" t="s">
        <v>111</v>
      </c>
      <c r="R9" s="467"/>
      <c r="S9" s="214"/>
    </row>
    <row r="10" spans="1:28" ht="14.25" customHeight="1" x14ac:dyDescent="0.2">
      <c r="A10" s="137" t="str">
        <f t="shared" si="0"/>
        <v/>
      </c>
      <c r="B10" s="207" t="str">
        <f ca="1">CELL("CONTENIDO",Q13)</f>
        <v>Corea del Norte</v>
      </c>
      <c r="C10" s="208"/>
      <c r="D10" s="209" t="s">
        <v>13</v>
      </c>
      <c r="E10" s="208"/>
      <c r="F10" s="209" t="str">
        <f ca="1">CELL("CONTENIDO",Q7)</f>
        <v>Belgica</v>
      </c>
      <c r="G10" s="210"/>
      <c r="H10" s="482"/>
      <c r="I10" s="482"/>
      <c r="J10" s="485"/>
      <c r="K10" s="485"/>
      <c r="L10" s="452"/>
      <c r="M10" s="484"/>
      <c r="O10" s="136"/>
      <c r="P10" s="215"/>
      <c r="Q10" s="216"/>
      <c r="R10" s="217"/>
      <c r="S10" s="218"/>
    </row>
    <row r="11" spans="1:28" ht="14.25" customHeight="1" x14ac:dyDescent="0.2">
      <c r="A11" s="137" t="str">
        <f t="shared" si="0"/>
        <v/>
      </c>
      <c r="B11" s="207" t="str">
        <f ca="1">CELL("CONTENIDO",Q9)</f>
        <v>Rusia</v>
      </c>
      <c r="C11" s="208"/>
      <c r="D11" s="209" t="s">
        <v>13</v>
      </c>
      <c r="E11" s="208"/>
      <c r="F11" s="209" t="str">
        <f ca="1">CELL("CONTENIDO",Q11)</f>
        <v>Argelia</v>
      </c>
      <c r="G11" s="210"/>
      <c r="H11" s="482"/>
      <c r="I11" s="482"/>
      <c r="J11" s="485"/>
      <c r="K11" s="485"/>
      <c r="L11" s="452"/>
      <c r="M11" s="484"/>
      <c r="O11" s="136"/>
      <c r="P11" s="213"/>
      <c r="Q11" s="467" t="s">
        <v>112</v>
      </c>
      <c r="R11" s="467"/>
      <c r="S11" s="214"/>
    </row>
    <row r="12" spans="1:28" ht="14.25" customHeight="1" x14ac:dyDescent="0.2">
      <c r="A12" s="136"/>
      <c r="B12" s="142"/>
      <c r="C12" s="143"/>
      <c r="D12" s="143"/>
      <c r="E12" s="143"/>
      <c r="F12" s="136"/>
      <c r="G12" s="144"/>
      <c r="H12" s="143"/>
      <c r="I12" s="145"/>
      <c r="J12" s="134"/>
      <c r="K12" s="146"/>
      <c r="L12" s="147"/>
      <c r="M12" s="147"/>
      <c r="O12" s="136"/>
      <c r="P12" s="215"/>
      <c r="Q12" s="216"/>
      <c r="R12" s="217"/>
      <c r="S12" s="218"/>
    </row>
    <row r="13" spans="1:28" ht="14.25" customHeight="1" x14ac:dyDescent="0.2">
      <c r="B13" s="142"/>
      <c r="C13" s="143"/>
      <c r="D13" s="143"/>
      <c r="E13" s="143"/>
      <c r="F13" s="136"/>
      <c r="H13" s="143"/>
      <c r="I13" s="143"/>
      <c r="J13" s="134"/>
      <c r="K13" s="148"/>
      <c r="L13" s="147"/>
      <c r="M13" s="147"/>
      <c r="O13" s="136"/>
      <c r="P13" s="213"/>
      <c r="Q13" s="467" t="s">
        <v>113</v>
      </c>
      <c r="R13" s="467"/>
      <c r="S13" s="214"/>
      <c r="AB13" s="144"/>
    </row>
    <row r="14" spans="1:28" ht="13.5" customHeight="1" thickBot="1" x14ac:dyDescent="0.25">
      <c r="B14" s="142"/>
      <c r="C14" s="143"/>
      <c r="D14" s="143"/>
      <c r="E14" s="143"/>
      <c r="F14" s="136"/>
      <c r="G14" s="144"/>
      <c r="H14" s="143"/>
      <c r="I14" s="143"/>
      <c r="J14" s="134"/>
      <c r="K14" s="148"/>
      <c r="L14" s="147"/>
      <c r="M14" s="147"/>
      <c r="O14" s="149"/>
      <c r="Q14" s="150"/>
      <c r="R14" s="151"/>
      <c r="S14" s="136"/>
    </row>
    <row r="15" spans="1:28" ht="13.5" thickBot="1" x14ac:dyDescent="0.25">
      <c r="C15" s="136"/>
      <c r="G15" s="434" t="s">
        <v>28</v>
      </c>
      <c r="H15" s="435"/>
      <c r="I15" s="435"/>
      <c r="J15" s="435"/>
      <c r="K15" s="435"/>
      <c r="L15" s="435"/>
      <c r="M15" s="435"/>
      <c r="N15" s="435"/>
      <c r="O15" s="436"/>
      <c r="R15" s="133"/>
    </row>
    <row r="16" spans="1:28" x14ac:dyDescent="0.2">
      <c r="G16" s="219"/>
      <c r="H16" s="220" t="s">
        <v>29</v>
      </c>
      <c r="I16" s="220" t="s">
        <v>30</v>
      </c>
      <c r="J16" s="220" t="s">
        <v>31</v>
      </c>
      <c r="K16" s="220" t="s">
        <v>32</v>
      </c>
      <c r="L16" s="220" t="s">
        <v>33</v>
      </c>
      <c r="M16" s="220" t="s">
        <v>34</v>
      </c>
      <c r="N16" s="220" t="s">
        <v>35</v>
      </c>
      <c r="O16" s="221" t="s">
        <v>36</v>
      </c>
      <c r="R16" s="133"/>
    </row>
    <row r="17" spans="2:19" x14ac:dyDescent="0.2">
      <c r="F17" s="152" t="s">
        <v>76</v>
      </c>
      <c r="G17" s="222" t="str">
        <f ca="1">calculoH!F52</f>
        <v>Belgica</v>
      </c>
      <c r="H17" s="223">
        <f ca="1">calculoH!G52</f>
        <v>0</v>
      </c>
      <c r="I17" s="223">
        <f ca="1">calculoH!H52</f>
        <v>0</v>
      </c>
      <c r="J17" s="223">
        <f ca="1">calculoH!I52</f>
        <v>0</v>
      </c>
      <c r="K17" s="223">
        <f ca="1">calculoH!J52</f>
        <v>0</v>
      </c>
      <c r="L17" s="223">
        <f ca="1">calculoH!K52</f>
        <v>0</v>
      </c>
      <c r="M17" s="223">
        <f ca="1">calculoH!L52</f>
        <v>0</v>
      </c>
      <c r="N17" s="223">
        <f ca="1">L17-M17</f>
        <v>0</v>
      </c>
      <c r="O17" s="224">
        <f ca="1">calculoH!M52</f>
        <v>0</v>
      </c>
      <c r="P17" s="153"/>
      <c r="Q17" s="73"/>
      <c r="R17" s="154"/>
      <c r="S17" s="73"/>
    </row>
    <row r="18" spans="2:19" x14ac:dyDescent="0.2">
      <c r="F18" s="152" t="s">
        <v>76</v>
      </c>
      <c r="G18" s="222" t="str">
        <f ca="1">calculoH!F53</f>
        <v>Rusia</v>
      </c>
      <c r="H18" s="223">
        <f ca="1">calculoH!G53</f>
        <v>0</v>
      </c>
      <c r="I18" s="223">
        <f ca="1">calculoH!H53</f>
        <v>0</v>
      </c>
      <c r="J18" s="223">
        <f ca="1">calculoH!I53</f>
        <v>0</v>
      </c>
      <c r="K18" s="223">
        <f ca="1">calculoH!J53</f>
        <v>0</v>
      </c>
      <c r="L18" s="223">
        <f ca="1">calculoH!K53</f>
        <v>0</v>
      </c>
      <c r="M18" s="223">
        <f ca="1">calculoH!L53</f>
        <v>0</v>
      </c>
      <c r="N18" s="223">
        <f ca="1">L18-M18</f>
        <v>0</v>
      </c>
      <c r="O18" s="224">
        <f ca="1">calculoH!M53</f>
        <v>0</v>
      </c>
      <c r="P18" s="153"/>
      <c r="Q18" s="73"/>
      <c r="R18" s="154"/>
      <c r="S18" s="73"/>
    </row>
    <row r="19" spans="2:19" x14ac:dyDescent="0.2">
      <c r="F19" s="73"/>
      <c r="G19" s="222" t="str">
        <f ca="1">calculoH!F54</f>
        <v>Argelia</v>
      </c>
      <c r="H19" s="223">
        <f ca="1">calculoH!G54</f>
        <v>0</v>
      </c>
      <c r="I19" s="223">
        <f ca="1">calculoH!H54</f>
        <v>0</v>
      </c>
      <c r="J19" s="223">
        <f ca="1">calculoH!I54</f>
        <v>0</v>
      </c>
      <c r="K19" s="223">
        <f ca="1">calculoH!J54</f>
        <v>0</v>
      </c>
      <c r="L19" s="223">
        <f ca="1">calculoH!K54</f>
        <v>0</v>
      </c>
      <c r="M19" s="223">
        <f ca="1">calculoH!L54</f>
        <v>0</v>
      </c>
      <c r="N19" s="223">
        <f ca="1">L19-M19</f>
        <v>0</v>
      </c>
      <c r="O19" s="224">
        <f ca="1">calculoH!M54</f>
        <v>0</v>
      </c>
      <c r="P19" s="73"/>
      <c r="Q19" s="73"/>
      <c r="R19" s="154"/>
      <c r="S19" s="73"/>
    </row>
    <row r="20" spans="2:19" x14ac:dyDescent="0.2">
      <c r="F20" s="73"/>
      <c r="G20" s="225" t="str">
        <f ca="1">calculoH!F55</f>
        <v>Corea del Norte</v>
      </c>
      <c r="H20" s="223">
        <f ca="1">calculoH!G55</f>
        <v>0</v>
      </c>
      <c r="I20" s="223">
        <f ca="1">calculoH!H55</f>
        <v>0</v>
      </c>
      <c r="J20" s="223">
        <f ca="1">calculoH!I55</f>
        <v>0</v>
      </c>
      <c r="K20" s="223">
        <f ca="1">calculoH!J55</f>
        <v>0</v>
      </c>
      <c r="L20" s="223">
        <f ca="1">calculoH!K55</f>
        <v>0</v>
      </c>
      <c r="M20" s="223">
        <f ca="1">calculoH!L55</f>
        <v>0</v>
      </c>
      <c r="N20" s="223">
        <f ca="1">L20-M20</f>
        <v>0</v>
      </c>
      <c r="O20" s="224">
        <f ca="1">calculoH!M55</f>
        <v>0</v>
      </c>
      <c r="P20" s="73"/>
      <c r="Q20" s="73"/>
      <c r="R20" s="154"/>
      <c r="S20" s="73"/>
    </row>
    <row r="21" spans="2:19" x14ac:dyDescent="0.2">
      <c r="R21" s="133"/>
    </row>
    <row r="22" spans="2:19" ht="11.25" customHeight="1" x14ac:dyDescent="0.2">
      <c r="R22" s="133"/>
    </row>
    <row r="23" spans="2:19" ht="9" customHeight="1" x14ac:dyDescent="0.2">
      <c r="R23" s="155"/>
    </row>
    <row r="24" spans="2:19" ht="13.5" x14ac:dyDescent="0.25">
      <c r="B24" s="156"/>
      <c r="C24" s="157"/>
      <c r="N24" s="158"/>
      <c r="O24" s="158"/>
      <c r="P24" s="159" t="s">
        <v>37</v>
      </c>
      <c r="Q24" s="160">
        <f ca="1">TODAY()</f>
        <v>41984</v>
      </c>
      <c r="R24" s="161">
        <f ca="1">NOW()</f>
        <v>41984.707004861113</v>
      </c>
    </row>
    <row r="25" spans="2:19" hidden="1" x14ac:dyDescent="0.2">
      <c r="Q25" s="98">
        <f ca="1">HOUR(R24)</f>
        <v>16</v>
      </c>
      <c r="R25" s="98">
        <f ca="1">MINUTE(R24)</f>
        <v>58</v>
      </c>
    </row>
    <row r="26" spans="2:19" hidden="1" x14ac:dyDescent="0.2">
      <c r="R26" s="99">
        <f ca="1">TIME(Q25,R25,0)</f>
        <v>0.70694444444444438</v>
      </c>
    </row>
    <row r="28" spans="2:19" x14ac:dyDescent="0.2">
      <c r="Q28" s="489" t="s">
        <v>62</v>
      </c>
      <c r="R28" s="489"/>
    </row>
  </sheetData>
  <dataConsolidate/>
  <mergeCells count="32">
    <mergeCell ref="B5:F5"/>
    <mergeCell ref="Q6:R6"/>
    <mergeCell ref="Q28:R28"/>
    <mergeCell ref="B4:M4"/>
    <mergeCell ref="H6:I6"/>
    <mergeCell ref="J6:K6"/>
    <mergeCell ref="L5:M5"/>
    <mergeCell ref="L6:M6"/>
    <mergeCell ref="L8:M8"/>
    <mergeCell ref="J7:K7"/>
    <mergeCell ref="J8:K8"/>
    <mergeCell ref="J9:K9"/>
    <mergeCell ref="Q13:R13"/>
    <mergeCell ref="G15:O15"/>
    <mergeCell ref="L9:M9"/>
    <mergeCell ref="L10:M10"/>
    <mergeCell ref="A1:S2"/>
    <mergeCell ref="Q7:R7"/>
    <mergeCell ref="Q9:R9"/>
    <mergeCell ref="Q11:R11"/>
    <mergeCell ref="H5:I5"/>
    <mergeCell ref="J5:K5"/>
    <mergeCell ref="P4:S5"/>
    <mergeCell ref="H7:I7"/>
    <mergeCell ref="H8:I8"/>
    <mergeCell ref="L7:M7"/>
    <mergeCell ref="L11:M11"/>
    <mergeCell ref="H9:I9"/>
    <mergeCell ref="H10:I10"/>
    <mergeCell ref="H11:I11"/>
    <mergeCell ref="J11:K11"/>
    <mergeCell ref="J10:K10"/>
  </mergeCells>
  <phoneticPr fontId="13" type="noConversion"/>
  <conditionalFormatting sqref="F17:F18">
    <cfRule type="expression" dxfId="72" priority="35" stopIfTrue="1">
      <formula>IF(AND($H$17=3,$H$18=3,$H$19=3,$H$20=3),1,0)</formula>
    </cfRule>
  </conditionalFormatting>
  <conditionalFormatting sqref="C7:E7 L7:M7">
    <cfRule type="expression" dxfId="71" priority="19" stopIfTrue="1">
      <formula>IF(OR($L$7="en juego",$L$7="hoy!"),1,0)</formula>
    </cfRule>
  </conditionalFormatting>
  <conditionalFormatting sqref="C7:C11 E7:E11 B6:M6 H7:I11">
    <cfRule type="expression" dxfId="70" priority="20" stopIfTrue="1">
      <formula>IF(OR($L$6="en juego",$L$6="hoy!"),1,0)</formula>
    </cfRule>
  </conditionalFormatting>
  <conditionalFormatting sqref="C8:E8 L8">
    <cfRule type="expression" dxfId="69" priority="21" stopIfTrue="1">
      <formula>IF(OR($L$8="en juego",$L$8="hoy!"),1,0)</formula>
    </cfRule>
  </conditionalFormatting>
  <conditionalFormatting sqref="C9:E9 L9:M9">
    <cfRule type="expression" dxfId="68" priority="22" stopIfTrue="1">
      <formula>IF(OR($L$9="en juego",$L$9="hoy!"),1,0)</formula>
    </cfRule>
  </conditionalFormatting>
  <conditionalFormatting sqref="C10:E10 L10:M10">
    <cfRule type="expression" dxfId="67" priority="23" stopIfTrue="1">
      <formula>IF(OR($L$10="en juego",$L$10="hoy!"),1,0)</formula>
    </cfRule>
  </conditionalFormatting>
  <conditionalFormatting sqref="C11:E11">
    <cfRule type="expression" dxfId="66" priority="24" stopIfTrue="1">
      <formula>IF(OR($L$11="en juego",$L$11="hoy!"),1,0)</formula>
    </cfRule>
  </conditionalFormatting>
  <conditionalFormatting sqref="G6">
    <cfRule type="expression" dxfId="65" priority="18" stopIfTrue="1">
      <formula>IF(OR($L$8="en juego",$L$8="hoy!"),1,0)</formula>
    </cfRule>
  </conditionalFormatting>
  <conditionalFormatting sqref="B8">
    <cfRule type="expression" dxfId="64" priority="17" stopIfTrue="1">
      <formula>IF(OR($L$6="en juego",$L$6="hoy!"),1,0)</formula>
    </cfRule>
  </conditionalFormatting>
  <conditionalFormatting sqref="F11">
    <cfRule type="expression" dxfId="63" priority="16" stopIfTrue="1">
      <formula>IF(OR($L$6="en juego",$L$6="hoy!"),1,0)</formula>
    </cfRule>
  </conditionalFormatting>
  <conditionalFormatting sqref="F9">
    <cfRule type="expression" dxfId="62" priority="15" stopIfTrue="1">
      <formula>IF(OR($L$6="en juego",$L$6="hoy!"),1,0)</formula>
    </cfRule>
  </conditionalFormatting>
  <conditionalFormatting sqref="B10">
    <cfRule type="expression" dxfId="61" priority="14" stopIfTrue="1">
      <formula>IF(OR($L$6="en juego",$L$6="hoy!"),1,0)</formula>
    </cfRule>
  </conditionalFormatting>
  <conditionalFormatting sqref="F8">
    <cfRule type="expression" dxfId="60" priority="13" stopIfTrue="1">
      <formula>IF(OR($L$6="en juego",$L$6="hoy!"),1,0)</formula>
    </cfRule>
  </conditionalFormatting>
  <conditionalFormatting sqref="F10">
    <cfRule type="expression" dxfId="59" priority="12" stopIfTrue="1">
      <formula>IF(OR($L$6="en juego",$L$6="hoy!"),1,0)</formula>
    </cfRule>
  </conditionalFormatting>
  <conditionalFormatting sqref="B7">
    <cfRule type="expression" dxfId="58" priority="11" stopIfTrue="1">
      <formula>IF(OR($L$6="en juego",$L$6="hoy!"),1,0)</formula>
    </cfRule>
  </conditionalFormatting>
  <conditionalFormatting sqref="B9">
    <cfRule type="expression" dxfId="57" priority="10" stopIfTrue="1">
      <formula>IF(OR($L$6="en juego",$L$6="hoy!"),1,0)</formula>
    </cfRule>
  </conditionalFormatting>
  <conditionalFormatting sqref="B11">
    <cfRule type="expression" dxfId="56" priority="9" stopIfTrue="1">
      <formula>IF(OR($L$6="en juego",$L$6="hoy!"),1,0)</formula>
    </cfRule>
  </conditionalFormatting>
  <conditionalFormatting sqref="F7">
    <cfRule type="expression" dxfId="55" priority="8" stopIfTrue="1">
      <formula>IF(OR($L$6="en juego",$L$6="hoy!"),1,0)</formula>
    </cfRule>
  </conditionalFormatting>
  <conditionalFormatting sqref="J8:K10">
    <cfRule type="expression" dxfId="54" priority="7" stopIfTrue="1">
      <formula>IF(OR($L$6="en juego",$L$6="hoy!"),1,0)</formula>
    </cfRule>
  </conditionalFormatting>
  <conditionalFormatting sqref="G7:G11">
    <cfRule type="expression" dxfId="53" priority="6" stopIfTrue="1">
      <formula>IF(OR($L$6="en juego",$L$6="hoy!"),1,0)</formula>
    </cfRule>
  </conditionalFormatting>
  <conditionalFormatting sqref="G7:G11">
    <cfRule type="expression" dxfId="52" priority="5" stopIfTrue="1">
      <formula>IF(OR($L$8="en juego",$L$8="hoy!"),1,0)</formula>
    </cfRule>
  </conditionalFormatting>
  <conditionalFormatting sqref="J7:K7">
    <cfRule type="expression" dxfId="51" priority="4" stopIfTrue="1">
      <formula>IF(OR($L$6="en juego",$L$6="hoy!"),1,0)</formula>
    </cfRule>
  </conditionalFormatting>
  <conditionalFormatting sqref="J11:K11">
    <cfRule type="expression" dxfId="50" priority="3" stopIfTrue="1">
      <formula>IF(OR($L$6="en juego",$L$6="hoy!"),1,0)</formula>
    </cfRule>
  </conditionalFormatting>
  <conditionalFormatting sqref="L11:M11">
    <cfRule type="expression" dxfId="49" priority="2" stopIfTrue="1">
      <formula>IF(OR($L$10="en juego",$L$10="hoy!"),1,0)</formula>
    </cfRule>
  </conditionalFormatting>
  <conditionalFormatting sqref="G17:O17 H18:O18 G18:G20">
    <cfRule type="expression" dxfId="48" priority="1" stopIfTrue="1">
      <formula>IF(AND($H$20=3,$H$21=3,$H$22=3,$H$23=3),1,0)</formula>
    </cfRule>
  </conditionalFormatting>
  <dataValidations count="1">
    <dataValidation type="whole" allowBlank="1" showErrorMessage="1" errorTitle="Dato no válido" error="Ingrese sólo un número entero_x000a_entre 0 y 99." sqref="C6:C11 E6:E11">
      <formula1>0</formula1>
      <formula2>99</formula2>
    </dataValidation>
  </dataValidations>
  <hyperlinks>
    <hyperlink ref="Q28:R28" location="Menu!A1" display="Menu Principal"/>
  </hyperlinks>
  <pageMargins left="0.75" right="0.75" top="1" bottom="1" header="0" footer="0"/>
  <pageSetup paperSize="9" scale="89" orientation="portrait" horizontalDpi="300" verticalDpi="300" r:id="rId1"/>
  <headerFooter alignWithMargins="0"/>
  <ignoredErrors>
    <ignoredError sqref="B10 B7 F8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L576"/>
  <sheetViews>
    <sheetView showGridLines="0" showRowColHeaders="0" showOutlineSymbols="0" workbookViewId="0">
      <pane ySplit="5" topLeftCell="A6" activePane="bottomLeft" state="frozen"/>
      <selection activeCell="A6" sqref="A6"/>
      <selection pane="bottomLeft" activeCell="E9" sqref="E9"/>
    </sheetView>
  </sheetViews>
  <sheetFormatPr baseColWidth="10" defaultColWidth="9.140625" defaultRowHeight="12.75" x14ac:dyDescent="0.2"/>
  <cols>
    <col min="1" max="1" width="2.140625" style="73" customWidth="1"/>
    <col min="2" max="2" width="14.7109375" style="73" customWidth="1"/>
    <col min="3" max="4" width="6.7109375" style="73" customWidth="1"/>
    <col min="5" max="5" width="15.7109375" style="73" customWidth="1"/>
    <col min="6" max="6" width="3.7109375" style="73" customWidth="1"/>
    <col min="7" max="7" width="2" style="73" customWidth="1"/>
    <col min="8" max="8" width="6.42578125" style="73" customWidth="1"/>
    <col min="9" max="9" width="11.7109375" style="73" customWidth="1"/>
    <col min="10" max="10" width="15.7109375" style="73" customWidth="1"/>
    <col min="11" max="11" width="3.7109375" style="73" customWidth="1"/>
    <col min="12" max="12" width="7.7109375" style="73" bestFit="1" customWidth="1"/>
    <col min="13" max="13" width="5.42578125" style="73" bestFit="1" customWidth="1"/>
    <col min="14" max="14" width="1.7109375" style="73" customWidth="1"/>
    <col min="15" max="15" width="9.140625" style="73" customWidth="1"/>
    <col min="16" max="16" width="2.42578125" style="73" hidden="1" customWidth="1"/>
    <col min="17" max="17" width="2" style="73" hidden="1" customWidth="1"/>
    <col min="18" max="16384" width="9.140625" style="73"/>
  </cols>
  <sheetData>
    <row r="1" spans="1:38" s="67" customFormat="1" ht="34.5" customHeight="1" x14ac:dyDescent="0.2">
      <c r="A1" s="410" t="s">
        <v>74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109"/>
      <c r="Q1" s="109"/>
      <c r="R1" s="109"/>
      <c r="S1" s="109"/>
      <c r="T1" s="65"/>
      <c r="U1" s="65"/>
      <c r="V1" s="110"/>
      <c r="W1" s="110"/>
      <c r="X1" s="110"/>
    </row>
    <row r="2" spans="1:38" s="67" customFormat="1" ht="34.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109"/>
      <c r="Q2" s="109"/>
      <c r="R2" s="109"/>
      <c r="S2" s="109"/>
      <c r="T2" s="65"/>
      <c r="U2" s="65"/>
      <c r="V2" s="110"/>
      <c r="W2" s="110"/>
      <c r="X2" s="110"/>
    </row>
    <row r="3" spans="1:38" ht="15" customHeight="1" x14ac:dyDescent="0.2">
      <c r="A3" s="68"/>
      <c r="B3" s="68"/>
      <c r="C3" s="68"/>
      <c r="D3" s="68"/>
      <c r="E3" s="69"/>
      <c r="F3" s="70"/>
      <c r="G3" s="68"/>
      <c r="H3" s="68"/>
      <c r="I3" s="68"/>
      <c r="J3" s="68"/>
      <c r="K3" s="68"/>
      <c r="L3" s="71"/>
      <c r="M3" s="72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38" ht="12.75" customHeight="1" x14ac:dyDescent="0.25">
      <c r="A4" s="68"/>
      <c r="B4" s="68"/>
      <c r="C4" s="68"/>
      <c r="D4" s="68"/>
      <c r="E4" s="74"/>
      <c r="F4" s="72"/>
      <c r="G4" s="68"/>
      <c r="H4" s="68"/>
      <c r="I4" s="68"/>
      <c r="J4" s="68"/>
      <c r="K4" s="68"/>
      <c r="L4" s="111">
        <f ca="1">TODAY()</f>
        <v>41984</v>
      </c>
      <c r="M4" s="112">
        <f ca="1">NOW()</f>
        <v>41984.707004861113</v>
      </c>
      <c r="N4" s="68"/>
      <c r="O4" s="77" t="s">
        <v>62</v>
      </c>
      <c r="P4" s="68"/>
      <c r="Q4" s="68"/>
      <c r="R4" s="68"/>
      <c r="S4" s="68"/>
      <c r="T4" s="68"/>
      <c r="U4" s="68"/>
      <c r="V4" s="68"/>
      <c r="W4" s="68"/>
      <c r="X4" s="68"/>
    </row>
    <row r="5" spans="1:38" ht="12" customHeight="1" x14ac:dyDescent="0.25">
      <c r="A5" s="69"/>
      <c r="B5" s="490" t="s">
        <v>71</v>
      </c>
      <c r="C5" s="490"/>
      <c r="D5" s="490"/>
      <c r="E5" s="490" t="s">
        <v>42</v>
      </c>
      <c r="F5" s="490"/>
      <c r="G5" s="491" t="s">
        <v>43</v>
      </c>
      <c r="H5" s="491"/>
      <c r="I5" s="78"/>
      <c r="J5" s="79" t="s">
        <v>64</v>
      </c>
      <c r="K5" s="69"/>
      <c r="L5" s="113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</row>
    <row r="6" spans="1:38" ht="15" customHeight="1" x14ac:dyDescent="0.2">
      <c r="A6" s="97"/>
      <c r="B6" s="82"/>
      <c r="C6" s="82"/>
      <c r="D6" s="82"/>
      <c r="E6" s="82"/>
      <c r="F6" s="82"/>
      <c r="G6" s="82"/>
      <c r="H6" s="82"/>
      <c r="I6" s="82"/>
      <c r="J6" s="82"/>
      <c r="K6" s="68"/>
      <c r="L6" s="68"/>
      <c r="M6" s="68"/>
      <c r="N6" s="68"/>
      <c r="O6" s="68"/>
      <c r="P6" s="68" t="s">
        <v>44</v>
      </c>
      <c r="Q6" s="68">
        <f ca="1">SUM('- A -'!$N$17:$N$20)</f>
        <v>12</v>
      </c>
      <c r="R6" s="68"/>
      <c r="S6" s="68"/>
      <c r="T6" s="68"/>
      <c r="U6" s="68"/>
      <c r="V6" s="68"/>
      <c r="W6" s="68"/>
      <c r="X6" s="68"/>
      <c r="Z6" s="114"/>
    </row>
    <row r="7" spans="1:38" ht="12" customHeight="1" x14ac:dyDescent="0.2">
      <c r="A7" s="97"/>
      <c r="B7" s="82"/>
      <c r="C7" s="82"/>
      <c r="D7" s="82"/>
      <c r="E7" s="115" t="str">
        <f ca="1">IF(AND('- A -'!N17=0,'- A -'!M17&lt;&gt;""),"1ero Grupo A",'- A -'!M17)</f>
        <v>KA-POOM</v>
      </c>
      <c r="F7" s="116">
        <v>1</v>
      </c>
      <c r="G7" s="117"/>
      <c r="H7" s="87"/>
      <c r="I7" s="82"/>
      <c r="J7" s="82"/>
      <c r="K7" s="68"/>
      <c r="L7" s="68"/>
      <c r="M7" s="68"/>
      <c r="N7" s="68"/>
      <c r="O7" s="68"/>
      <c r="P7" s="68" t="s">
        <v>45</v>
      </c>
      <c r="Q7" s="68">
        <f ca="1">SUM('- B -'!$N$17:$N$20)</f>
        <v>12</v>
      </c>
      <c r="R7" s="68"/>
      <c r="S7" s="68"/>
      <c r="T7" s="68"/>
      <c r="U7" s="68"/>
      <c r="V7" s="68"/>
      <c r="W7" s="68"/>
      <c r="X7" s="68"/>
    </row>
    <row r="8" spans="1:38" ht="12" customHeight="1" x14ac:dyDescent="0.2">
      <c r="A8" s="97" t="str">
        <f ca="1">IF(OR(E8="en juego",E8="hoy!",E8="finalizado"),"  -&gt;     1","1")</f>
        <v>1</v>
      </c>
      <c r="B8" s="118"/>
      <c r="C8" s="119">
        <v>40355</v>
      </c>
      <c r="D8" s="120">
        <v>0.66666666666666663</v>
      </c>
      <c r="E8" s="121" t="str">
        <f ca="1">IF(OR(C8="",D8="",C8&lt;$L$4),"",IF(C8=$L$4,IF(AND(D8&lt;=$S$27,$S$27&lt;=(D8+0.08333333333)),"en juego",IF($S$27&lt;D8,"hoy!","finalizado")),IF($L$4&gt;C8,"finalizado","")))</f>
        <v/>
      </c>
      <c r="F8" s="82"/>
      <c r="G8" s="90"/>
      <c r="H8" s="91"/>
      <c r="I8" s="92"/>
      <c r="J8" s="122" t="str">
        <f ca="1">IF(AND(E7&lt;&gt;"",E9&lt;&gt;""),IF(OR(F7="",F9="",AND(F7=F9,OR(G7="",G9=""))),"OF1",IF(F7=F9,IF(G7&gt;G9,E7,E9),IF(F7&gt;F9,E7,E9))),"")</f>
        <v>KA-POOM</v>
      </c>
      <c r="K8" s="68"/>
      <c r="L8" s="68"/>
      <c r="M8" s="68"/>
      <c r="N8" s="68"/>
      <c r="O8" s="68"/>
      <c r="P8" s="68" t="s">
        <v>46</v>
      </c>
      <c r="Q8" s="68">
        <f ca="1">SUM('- C -'!$N$17:$N$20)</f>
        <v>12</v>
      </c>
      <c r="R8" s="68"/>
      <c r="S8" s="68"/>
      <c r="T8" s="68"/>
      <c r="U8" s="68"/>
      <c r="V8" s="68"/>
      <c r="W8" s="68"/>
      <c r="X8" s="68"/>
    </row>
    <row r="9" spans="1:38" ht="12" customHeight="1" x14ac:dyDescent="0.2">
      <c r="A9" s="97"/>
      <c r="B9" s="123"/>
      <c r="C9" s="82"/>
      <c r="D9" s="82"/>
      <c r="E9" s="115" t="str">
        <f ca="1">IF(AND('- B -'!N18=0,'- B -'!M18&lt;&gt;""),"2do Grupo B",'- B -'!M18)</f>
        <v>BANDYBALL</v>
      </c>
      <c r="F9" s="116">
        <v>0</v>
      </c>
      <c r="G9" s="124"/>
      <c r="H9" s="96"/>
      <c r="I9" s="82"/>
      <c r="J9" s="82"/>
      <c r="K9" s="68"/>
      <c r="L9" s="68"/>
      <c r="M9" s="68"/>
      <c r="N9" s="68"/>
      <c r="O9" s="68"/>
      <c r="P9" s="68" t="s">
        <v>47</v>
      </c>
      <c r="Q9" s="68">
        <f ca="1">SUM('- D -'!$N$17:$N$20)</f>
        <v>12</v>
      </c>
      <c r="R9" s="68"/>
      <c r="S9" s="68"/>
      <c r="T9" s="68"/>
      <c r="U9" s="68"/>
      <c r="V9" s="68"/>
      <c r="W9" s="68"/>
      <c r="X9" s="68"/>
    </row>
    <row r="10" spans="1:38" ht="15" customHeight="1" x14ac:dyDescent="0.2">
      <c r="A10" s="97"/>
      <c r="B10" s="123"/>
      <c r="C10" s="82"/>
      <c r="D10" s="82"/>
      <c r="E10" s="82"/>
      <c r="F10" s="82"/>
      <c r="G10" s="82"/>
      <c r="H10" s="82"/>
      <c r="I10" s="82"/>
      <c r="J10" s="82"/>
      <c r="K10" s="68"/>
      <c r="L10" s="68"/>
      <c r="M10" s="68"/>
      <c r="N10" s="68"/>
      <c r="O10" s="68"/>
      <c r="P10" s="68" t="s">
        <v>31</v>
      </c>
      <c r="Q10" s="68">
        <f ca="1">SUM('- E -'!$H$17:$H$20)</f>
        <v>0</v>
      </c>
      <c r="R10" s="68"/>
      <c r="S10" s="68"/>
      <c r="T10" s="68"/>
      <c r="U10" s="68"/>
      <c r="V10" s="68"/>
      <c r="W10" s="68"/>
      <c r="X10" s="68"/>
    </row>
    <row r="11" spans="1:38" ht="12" customHeight="1" x14ac:dyDescent="0.2">
      <c r="A11" s="97"/>
      <c r="B11" s="123"/>
      <c r="C11" s="119"/>
      <c r="D11" s="82"/>
      <c r="E11" s="115" t="str">
        <f ca="1">IF(AND('- C -'!N17=0,'- C -'!M17&lt;&gt;""),"1ero Grupo C",'- C -'!M17)</f>
        <v>UN EQUIPO</v>
      </c>
      <c r="F11" s="116">
        <v>1</v>
      </c>
      <c r="G11" s="117"/>
      <c r="H11" s="87"/>
      <c r="I11" s="82"/>
      <c r="J11" s="82"/>
      <c r="K11" s="68"/>
      <c r="L11" s="68"/>
      <c r="M11" s="68"/>
      <c r="N11" s="68"/>
      <c r="O11" s="68"/>
      <c r="P11" s="68" t="s">
        <v>48</v>
      </c>
      <c r="Q11" s="68">
        <f>SUM('- F -'!$H$17:$H$20)</f>
        <v>0</v>
      </c>
      <c r="R11" s="68"/>
      <c r="S11" s="68"/>
      <c r="T11" s="68"/>
      <c r="U11" s="68"/>
      <c r="V11" s="68"/>
      <c r="W11" s="68"/>
      <c r="X11" s="68"/>
    </row>
    <row r="12" spans="1:38" ht="12" customHeight="1" x14ac:dyDescent="0.2">
      <c r="A12" s="97" t="str">
        <f ca="1">IF(OR(E12="en juego",E12="hoy!",E12="finalizado"),"  -&gt;     2","2")</f>
        <v>2</v>
      </c>
      <c r="B12" s="118"/>
      <c r="C12" s="119">
        <v>40355</v>
      </c>
      <c r="D12" s="120">
        <v>0.85416666666666663</v>
      </c>
      <c r="E12" s="121" t="str">
        <f ca="1">IF(OR(C12="",D12="",C12&lt;$L$4),"",IF(C12=$L$4,IF(AND(D12&lt;=$S$27,$S$27&lt;=(D12+0.08333333333)),"en juego",IF($S$27&lt;D12,"hoy!","finalizado")),IF($L$4&gt;C12,"finalizado","")))</f>
        <v/>
      </c>
      <c r="F12" s="82"/>
      <c r="G12" s="90"/>
      <c r="H12" s="91"/>
      <c r="I12" s="92"/>
      <c r="J12" s="122" t="str">
        <f ca="1">IF(AND(E11&lt;&gt;"",E13&lt;&gt;""),IF(OR(F11="",F13="",AND(F11=F13,OR(G11="",G13=""))),"OF2",IF(F11=F13,IF(G11&gt;G13,E11,E13),IF(F11&gt;F13,E11,E13))),"")</f>
        <v>UN EQUIPO</v>
      </c>
      <c r="K12" s="68"/>
      <c r="L12" s="68"/>
      <c r="M12" s="68"/>
      <c r="N12" s="68"/>
      <c r="O12" s="68"/>
      <c r="P12" s="68" t="s">
        <v>30</v>
      </c>
      <c r="Q12" s="68">
        <f>SUM('- G -'!$H$17:$H$20)</f>
        <v>0</v>
      </c>
      <c r="R12" s="68"/>
      <c r="S12" s="68"/>
      <c r="T12" s="68"/>
      <c r="U12" s="68"/>
      <c r="V12" s="68"/>
      <c r="W12" s="68"/>
      <c r="X12" s="68"/>
    </row>
    <row r="13" spans="1:38" ht="12" customHeight="1" x14ac:dyDescent="0.2">
      <c r="A13" s="97"/>
      <c r="B13" s="123"/>
      <c r="C13" s="82"/>
      <c r="D13" s="82"/>
      <c r="E13" s="115" t="str">
        <f>IF(AND('- D -'!N18=0,'- D -'!M18&lt;&gt;""),"2do Grupo D",'- D -'!M18)</f>
        <v>FEBQ</v>
      </c>
      <c r="F13" s="116">
        <v>0</v>
      </c>
      <c r="G13" s="124"/>
      <c r="H13" s="96"/>
      <c r="I13" s="82"/>
      <c r="J13" s="82"/>
      <c r="K13" s="68"/>
      <c r="L13" s="68"/>
      <c r="M13" s="68"/>
      <c r="N13" s="68"/>
      <c r="O13" s="68"/>
      <c r="P13" s="68" t="s">
        <v>49</v>
      </c>
      <c r="Q13" s="68">
        <f ca="1">SUM('- H -'!$H$17:$H$20)</f>
        <v>0</v>
      </c>
      <c r="R13" s="68"/>
      <c r="S13" s="68"/>
      <c r="T13" s="68"/>
      <c r="U13" s="68"/>
      <c r="V13" s="68"/>
      <c r="W13" s="68"/>
      <c r="X13" s="68"/>
    </row>
    <row r="14" spans="1:38" ht="15" customHeight="1" x14ac:dyDescent="0.2">
      <c r="A14" s="97"/>
      <c r="B14" s="123"/>
      <c r="C14" s="82"/>
      <c r="D14" s="82"/>
      <c r="E14" s="82"/>
      <c r="F14" s="82"/>
      <c r="G14" s="82"/>
      <c r="H14" s="82"/>
      <c r="I14" s="82"/>
      <c r="J14" s="82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1:38" ht="12" customHeight="1" x14ac:dyDescent="0.2">
      <c r="A15" s="97"/>
      <c r="B15" s="123"/>
      <c r="C15" s="82"/>
      <c r="D15" s="82"/>
      <c r="E15" s="115" t="str">
        <f ca="1">IF(AND('- B -'!N17=0,'- B -'!M17&lt;&gt;""),"1ero Grupo B",'- B -'!M17)</f>
        <v>JEY VOLLEY</v>
      </c>
      <c r="F15" s="116">
        <v>1</v>
      </c>
      <c r="G15" s="117"/>
      <c r="H15" s="87"/>
      <c r="I15" s="82"/>
      <c r="J15" s="82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1:38" ht="12" customHeight="1" x14ac:dyDescent="0.2">
      <c r="A16" s="97" t="str">
        <f ca="1">IF(OR(E16="en juego",E16="hoy!",E16="finalizado"),"  -&gt;     3","3")</f>
        <v>3</v>
      </c>
      <c r="B16" s="118"/>
      <c r="C16" s="119">
        <v>40356</v>
      </c>
      <c r="D16" s="120">
        <v>0.66666666666666663</v>
      </c>
      <c r="E16" s="121" t="str">
        <f ca="1">IF(OR(C16="",D16="",C16&lt;$L$4),"",IF(C16=$L$4,IF(AND(D16&lt;=$S$27,$S$27&lt;=(D16+0.08333333333)),"en juego",IF($S$27&lt;D16,"hoy!","finalizado")),IF($L$4&gt;C16,"finalizado","")))</f>
        <v/>
      </c>
      <c r="F16" s="82"/>
      <c r="G16" s="90"/>
      <c r="H16" s="91"/>
      <c r="I16" s="92"/>
      <c r="J16" s="122" t="str">
        <f ca="1">IF(AND(E15&lt;&gt;"",E17&lt;&gt;""),IF(OR(F15="",F17="",AND(F15=F17,OR(G15="",G17=""))),"OF3",IF(F15=F17,IF(G15&gt;G17,E15,E17),IF(F15&gt;F17,E15,E17))),"")</f>
        <v>JEY VOLLEY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1:24" ht="12" customHeight="1" x14ac:dyDescent="0.2">
      <c r="A17" s="97"/>
      <c r="B17" s="123"/>
      <c r="C17" s="82"/>
      <c r="D17" s="82"/>
      <c r="E17" s="115" t="str">
        <f ca="1">IF(AND('- A -'!N18=0,'- A -'!M18&lt;&gt;""),"2do Grupo A",'- A -'!M18)</f>
        <v>SUPER ZONA</v>
      </c>
      <c r="F17" s="116">
        <v>0</v>
      </c>
      <c r="G17" s="124"/>
      <c r="H17" s="96"/>
      <c r="I17" s="82"/>
      <c r="J17" s="82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</row>
    <row r="18" spans="1:24" ht="15" customHeight="1" x14ac:dyDescent="0.2">
      <c r="A18" s="97"/>
      <c r="B18" s="123"/>
      <c r="C18" s="82"/>
      <c r="D18" s="82"/>
      <c r="E18" s="82"/>
      <c r="F18" s="82"/>
      <c r="G18" s="82"/>
      <c r="H18" s="82"/>
      <c r="I18" s="82"/>
      <c r="J18" s="82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</row>
    <row r="19" spans="1:24" ht="12" customHeight="1" x14ac:dyDescent="0.2">
      <c r="A19" s="97"/>
      <c r="B19" s="123"/>
      <c r="C19" s="82"/>
      <c r="D19" s="82"/>
      <c r="E19" s="115" t="e">
        <f>IF(AND('- D -'!#REF!=0,'- D -'!#REF!&lt;&gt;""),"1ero Grupo D",'- D -'!#REF!)</f>
        <v>#REF!</v>
      </c>
      <c r="F19" s="116">
        <v>1</v>
      </c>
      <c r="G19" s="117"/>
      <c r="H19" s="87"/>
      <c r="I19" s="82"/>
      <c r="J19" s="82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</row>
    <row r="20" spans="1:24" ht="12" customHeight="1" x14ac:dyDescent="0.2">
      <c r="A20" s="97" t="str">
        <f ca="1">IF(OR(E20="en juego",E20="hoy!",E20="finalizado"),"  -&gt;     4","4")</f>
        <v>4</v>
      </c>
      <c r="B20" s="118"/>
      <c r="C20" s="119">
        <v>40356</v>
      </c>
      <c r="D20" s="120">
        <v>0.85416666666666663</v>
      </c>
      <c r="E20" s="121" t="str">
        <f ca="1">IF(OR(C20="",D20="",C20&lt;$L$4),"",IF(C20=$L$4,IF(AND(D20&lt;=$S$27,$S$27&lt;=(D20+0.08333333333)),"en juego",IF($S$27&lt;D20,"hoy!","finalizado")),IF($L$4&gt;C20,"finalizado","")))</f>
        <v/>
      </c>
      <c r="F20" s="82"/>
      <c r="G20" s="90"/>
      <c r="H20" s="91"/>
      <c r="I20" s="92"/>
      <c r="J20" s="122" t="e">
        <f ca="1">IF(AND(E19&lt;&gt;"",E21&lt;&gt;""),IF(OR(F19="",F21="",AND(F19=F21,OR(G19="",G21=""))),"OF4",IF(F19=F21,IF(G19&gt;G21,E19,E21),IF(F19&gt;F21,E19,E21))),"")</f>
        <v>#REF!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</row>
    <row r="21" spans="1:24" ht="12" customHeight="1" x14ac:dyDescent="0.2">
      <c r="A21" s="97"/>
      <c r="B21" s="123"/>
      <c r="C21" s="82"/>
      <c r="D21" s="82"/>
      <c r="E21" s="115" t="str">
        <f ca="1">IF(AND('- C -'!N18=0,'- C -'!M18&lt;&gt;""),"2do Grupo C",'- C -'!M18)</f>
        <v>THE COLLINS</v>
      </c>
      <c r="F21" s="116">
        <v>0</v>
      </c>
      <c r="G21" s="124"/>
      <c r="H21" s="96"/>
      <c r="I21" s="82"/>
      <c r="J21" s="82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</row>
    <row r="22" spans="1:24" ht="15" customHeight="1" x14ac:dyDescent="0.2">
      <c r="A22" s="97"/>
      <c r="B22" s="123"/>
      <c r="C22" s="82"/>
      <c r="D22" s="82"/>
      <c r="E22" s="82"/>
      <c r="F22" s="82"/>
      <c r="G22" s="82"/>
      <c r="H22" s="82"/>
      <c r="I22" s="82"/>
      <c r="J22" s="82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ht="12" customHeight="1" x14ac:dyDescent="0.2">
      <c r="A23" s="97"/>
      <c r="B23" s="123"/>
      <c r="C23" s="82"/>
      <c r="D23" s="82"/>
      <c r="E23" s="115" t="str">
        <f ca="1">IF(AND('- E -'!H17=0,'- E -'!G17&lt;&gt;""),"1ero Grupo E",'- E -'!G17)</f>
        <v>1ero Grupo E</v>
      </c>
      <c r="F23" s="116">
        <v>1</v>
      </c>
      <c r="G23" s="117"/>
      <c r="H23" s="87"/>
      <c r="I23" s="82"/>
      <c r="J23" s="82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</row>
    <row r="24" spans="1:24" ht="12" customHeight="1" x14ac:dyDescent="0.2">
      <c r="A24" s="97" t="str">
        <f ca="1">IF(OR(E24="en juego",E24="hoy!",E24="finalizado"),"  -&gt;     5","5")</f>
        <v>5</v>
      </c>
      <c r="B24" s="118"/>
      <c r="C24" s="119">
        <v>40357</v>
      </c>
      <c r="D24" s="120">
        <v>0.66666666666666663</v>
      </c>
      <c r="E24" s="121" t="str">
        <f ca="1">IF(OR(C24="",D24="",C24&lt;$L$4),"",IF(C24=$L$4,IF(AND(D24&lt;=$S$27,$S$27&lt;=(D24+0.08333333333)),"en juego",IF($S$27&lt;D24,"hoy!","finalizado")),IF($L$4&gt;C24,"finalizado","")))</f>
        <v/>
      </c>
      <c r="F24" s="82"/>
      <c r="G24" s="90"/>
      <c r="H24" s="91"/>
      <c r="I24" s="92"/>
      <c r="J24" s="122" t="str">
        <f ca="1">IF(AND(E23&lt;&gt;"",E25&lt;&gt;""),IF(OR(F23="",F25="",AND(F23=F25,OR(G23="",G25=""))),"OF5",IF(F23=F25,IF(G23&gt;G25,E23,E25),IF(F23&gt;F25,E23,E25))),"")</f>
        <v>1ero Grupo E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</row>
    <row r="25" spans="1:24" ht="12" customHeight="1" x14ac:dyDescent="0.2">
      <c r="A25" s="97"/>
      <c r="B25" s="123"/>
      <c r="C25" s="82"/>
      <c r="D25" s="82"/>
      <c r="E25" s="115" t="str">
        <f>IF(AND('- F -'!H18=0,'- F -'!G18&lt;&gt;""),"2do Grupo F",'- F -'!G18)</f>
        <v>2do Grupo F</v>
      </c>
      <c r="F25" s="116">
        <v>0</v>
      </c>
      <c r="G25" s="124"/>
      <c r="H25" s="96"/>
      <c r="I25" s="82"/>
      <c r="J25" s="82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4" hidden="1" x14ac:dyDescent="0.2">
      <c r="A26" s="97"/>
      <c r="B26" s="123"/>
      <c r="C26" s="82"/>
      <c r="D26" s="82"/>
      <c r="E26" s="82"/>
      <c r="F26" s="82"/>
      <c r="G26" s="82"/>
      <c r="H26" s="82"/>
      <c r="I26" s="82"/>
      <c r="J26" s="82"/>
      <c r="K26" s="68"/>
      <c r="L26" s="68"/>
      <c r="M26" s="68"/>
      <c r="N26" s="68"/>
      <c r="O26" s="68"/>
      <c r="P26" s="68"/>
      <c r="Q26" s="68"/>
      <c r="R26" s="125">
        <f ca="1">HOUR(M4)</f>
        <v>16</v>
      </c>
      <c r="S26" s="125">
        <f ca="1">MINUTE(M4)</f>
        <v>58</v>
      </c>
      <c r="T26" s="68"/>
      <c r="U26" s="68"/>
      <c r="V26" s="68"/>
      <c r="W26" s="68"/>
      <c r="X26" s="68"/>
    </row>
    <row r="27" spans="1:24" hidden="1" x14ac:dyDescent="0.2">
      <c r="A27" s="97"/>
      <c r="B27" s="123"/>
      <c r="C27" s="82"/>
      <c r="D27" s="82"/>
      <c r="E27" s="82"/>
      <c r="F27" s="82"/>
      <c r="G27" s="82"/>
      <c r="H27" s="82"/>
      <c r="I27" s="82"/>
      <c r="J27" s="82"/>
      <c r="K27" s="68"/>
      <c r="L27" s="68"/>
      <c r="M27" s="68"/>
      <c r="N27" s="68"/>
      <c r="O27" s="68"/>
      <c r="P27" s="68"/>
      <c r="Q27" s="68"/>
      <c r="R27" s="125"/>
      <c r="S27" s="126">
        <f ca="1">TIME(R26,S26,0)</f>
        <v>0.70694444444444438</v>
      </c>
      <c r="T27" s="68"/>
      <c r="U27" s="68"/>
      <c r="V27" s="68"/>
      <c r="W27" s="68"/>
      <c r="X27" s="68"/>
    </row>
    <row r="28" spans="1:24" ht="15" customHeight="1" x14ac:dyDescent="0.2">
      <c r="A28" s="97"/>
      <c r="B28" s="123"/>
      <c r="C28" s="82"/>
      <c r="D28" s="82"/>
      <c r="E28" s="82"/>
      <c r="F28" s="82"/>
      <c r="G28" s="82"/>
      <c r="H28" s="82"/>
      <c r="I28" s="82"/>
      <c r="J28" s="82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</row>
    <row r="29" spans="1:24" ht="12" customHeight="1" x14ac:dyDescent="0.2">
      <c r="A29" s="97"/>
      <c r="B29" s="123"/>
      <c r="C29" s="82"/>
      <c r="D29" s="82"/>
      <c r="E29" s="115" t="str">
        <f>IF(AND('- G -'!H17=0,'- G -'!G17&lt;&gt;""),"1ero Grupo G",'- G -'!G17)</f>
        <v>1ero Grupo G</v>
      </c>
      <c r="F29" s="116">
        <v>1</v>
      </c>
      <c r="G29" s="117"/>
      <c r="H29" s="87"/>
      <c r="I29" s="82"/>
      <c r="J29" s="82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</row>
    <row r="30" spans="1:24" ht="12" customHeight="1" x14ac:dyDescent="0.2">
      <c r="A30" s="97" t="str">
        <f ca="1">IF(OR(E30="en juego",E30="hoy!",E30="finalizado"),"  -&gt;     6","6")</f>
        <v>6</v>
      </c>
      <c r="B30" s="118"/>
      <c r="C30" s="119">
        <v>40357</v>
      </c>
      <c r="D30" s="120">
        <v>0.85416666666666663</v>
      </c>
      <c r="E30" s="121" t="str">
        <f ca="1">IF(OR(C30="",D30="",C30&lt;$L$4),"",IF(C30=$L$4,IF(AND(D30&lt;=$S$27,$S$27&lt;=(D30+0.08333333333)),"en juego",IF($S$27&lt;D30,"hoy!","finalizado")),IF($L$4&gt;C30,"finalizado","")))</f>
        <v/>
      </c>
      <c r="F30" s="82"/>
      <c r="G30" s="90"/>
      <c r="H30" s="91"/>
      <c r="I30" s="92"/>
      <c r="J30" s="122" t="str">
        <f ca="1">IF(AND(E29&lt;&gt;"",E31&lt;&gt;""),IF(OR(F29="",F31="",AND(F29=F31,OR(G29="",G31=""))),"OF6",IF(F29=F31,IF(G29&gt;G31,E29,E31),IF(F29&gt;F31,E29,E31))),"")</f>
        <v>1ero Grupo G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</row>
    <row r="31" spans="1:24" ht="12" customHeight="1" x14ac:dyDescent="0.2">
      <c r="A31" s="97"/>
      <c r="B31" s="123"/>
      <c r="C31" s="82"/>
      <c r="D31" s="82"/>
      <c r="E31" s="115" t="str">
        <f ca="1">IF(AND('- H -'!H18=0,'- H -'!G18&lt;&gt;""),"2do Grupo H",'- H -'!G18)</f>
        <v>2do Grupo H</v>
      </c>
      <c r="F31" s="116">
        <v>0</v>
      </c>
      <c r="G31" s="124"/>
      <c r="H31" s="96"/>
      <c r="I31" s="82"/>
      <c r="J31" s="82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4" ht="15" customHeight="1" x14ac:dyDescent="0.2">
      <c r="A32" s="97"/>
      <c r="B32" s="123"/>
      <c r="C32" s="82"/>
      <c r="D32" s="82"/>
      <c r="E32" s="82"/>
      <c r="F32" s="82"/>
      <c r="G32" s="82"/>
      <c r="H32" s="82"/>
      <c r="I32" s="82"/>
      <c r="J32" s="82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2" customHeight="1" x14ac:dyDescent="0.2">
      <c r="A33" s="97"/>
      <c r="B33" s="123"/>
      <c r="C33" s="82"/>
      <c r="D33" s="82"/>
      <c r="E33" s="115" t="str">
        <f>IF(AND('- F -'!H17=0,'- F -'!G17&lt;&gt;""),"1ero Grupo F",'- F -'!G17)</f>
        <v>1ero Grupo F</v>
      </c>
      <c r="F33" s="116">
        <v>1</v>
      </c>
      <c r="G33" s="117"/>
      <c r="H33" s="87"/>
      <c r="I33" s="82"/>
      <c r="J33" s="82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ht="12" customHeight="1" x14ac:dyDescent="0.2">
      <c r="A34" s="97" t="str">
        <f ca="1">IF(OR(E34="en juego",E34="hoy!",E34="finalizado"),"  -&gt;     7","7")</f>
        <v>7</v>
      </c>
      <c r="B34" s="118"/>
      <c r="C34" s="119">
        <v>40358</v>
      </c>
      <c r="D34" s="120">
        <v>0.66666666666666663</v>
      </c>
      <c r="E34" s="121" t="str">
        <f ca="1">IF(OR(C34="",D34="",C34&lt;$L$4),"",IF(C34=$L$4,IF(AND(D34&lt;=$S$27,$S$27&lt;=(D34+0.08333333333)),"en juego",IF($S$27&lt;D34,"hoy!","finalizado")),IF($L$4&gt;C34,"finalizado","")))</f>
        <v/>
      </c>
      <c r="F34" s="82"/>
      <c r="G34" s="90"/>
      <c r="H34" s="91"/>
      <c r="I34" s="92"/>
      <c r="J34" s="122" t="str">
        <f ca="1">IF(AND(E33&lt;&gt;"",E35&lt;&gt;""),IF(OR(F33="",F35="",AND(F33=F35,OR(G33="",G35=""))),"OF7",IF(F33=F35,IF(G33&gt;G35,E33,E35),IF(F33&gt;F35,E33,E35))),"")</f>
        <v>1ero Grupo F</v>
      </c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ht="12" customHeight="1" x14ac:dyDescent="0.2">
      <c r="A35" s="97"/>
      <c r="B35" s="123"/>
      <c r="C35" s="82"/>
      <c r="D35" s="82"/>
      <c r="E35" s="115" t="str">
        <f ca="1">IF(AND('- E -'!H18=0,'- E -'!G18&lt;&gt;""),"2do Grupo E",'- E -'!G18)</f>
        <v>2do Grupo E</v>
      </c>
      <c r="F35" s="116">
        <v>0</v>
      </c>
      <c r="G35" s="124"/>
      <c r="H35" s="96"/>
      <c r="I35" s="82"/>
      <c r="J35" s="82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ht="15" customHeight="1" x14ac:dyDescent="0.2">
      <c r="A36" s="97"/>
      <c r="B36" s="123"/>
      <c r="C36" s="82"/>
      <c r="D36" s="82"/>
      <c r="E36" s="82"/>
      <c r="F36" s="82"/>
      <c r="G36" s="82"/>
      <c r="H36" s="82"/>
      <c r="I36" s="82"/>
      <c r="J36" s="82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 ht="12" customHeight="1" x14ac:dyDescent="0.2">
      <c r="A37" s="97"/>
      <c r="B37" s="123"/>
      <c r="C37" s="82"/>
      <c r="D37" s="82"/>
      <c r="E37" s="115" t="str">
        <f ca="1">IF(AND('- H -'!H17=0,'- H -'!G17&lt;&gt;""),"1ero Grupo H",'- H -'!G17)</f>
        <v>1ero Grupo H</v>
      </c>
      <c r="F37" s="116">
        <v>1</v>
      </c>
      <c r="G37" s="117"/>
      <c r="H37" s="87"/>
      <c r="I37" s="82"/>
      <c r="J37" s="82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ht="12" customHeight="1" x14ac:dyDescent="0.2">
      <c r="A38" s="97" t="str">
        <f ca="1">IF(OR(E38="en juego",E38="hoy!",E38="finalizado"),"  -&gt;     8","8")</f>
        <v>8</v>
      </c>
      <c r="B38" s="118"/>
      <c r="C38" s="119">
        <v>40358</v>
      </c>
      <c r="D38" s="120">
        <v>0.85416666666666663</v>
      </c>
      <c r="E38" s="121" t="str">
        <f ca="1">IF(OR(C38="",D38="",C38&lt;$L$4),"",IF(C38=$L$4,IF(AND(D38&lt;=$S$27,$S$27&lt;=(D38+0.08333333333)),"en juego",IF($S$27&lt;D38,"hoy!","finalizado")),IF($L$4&gt;C38,"finalizado","")))</f>
        <v/>
      </c>
      <c r="F38" s="82"/>
      <c r="G38" s="90"/>
      <c r="H38" s="91"/>
      <c r="I38" s="92"/>
      <c r="J38" s="122" t="str">
        <f ca="1">IF(AND(E37&lt;&gt;"",E39&lt;&gt;""),IF(OR(F37="",F39="",AND(F37=F39,OR(G37="",G39=""))),"OF8",IF(F37=F39,IF(G37&gt;G39,E37,E39),IF(F37&gt;F39,E37,E39))),"")</f>
        <v>1ero Grupo H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2" customHeight="1" x14ac:dyDescent="0.2">
      <c r="A39" s="97"/>
      <c r="B39" s="82"/>
      <c r="C39" s="82"/>
      <c r="D39" s="82"/>
      <c r="E39" s="115" t="str">
        <f>IF(AND('- G -'!H18=0,'- G -'!G18&lt;&gt;""),"2do Grupo G",'- G -'!G18)</f>
        <v>2do Grupo G</v>
      </c>
      <c r="F39" s="116">
        <v>0</v>
      </c>
      <c r="G39" s="124"/>
      <c r="H39" s="96"/>
      <c r="I39" s="82"/>
      <c r="J39" s="82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</row>
    <row r="40" spans="1:24" ht="15" customHeight="1" x14ac:dyDescent="0.2">
      <c r="A40" s="94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1" spans="1:24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24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4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</row>
    <row r="50" spans="1:24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</row>
    <row r="51" spans="1:24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</row>
    <row r="52" spans="1:24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</row>
    <row r="53" spans="1:24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</row>
    <row r="54" spans="1:24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</row>
    <row r="55" spans="1:24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</row>
    <row r="56" spans="1:24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</row>
    <row r="57" spans="1:24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</row>
    <row r="58" spans="1:24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</row>
    <row r="59" spans="1:24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</row>
    <row r="60" spans="1:24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</row>
    <row r="61" spans="1:24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</row>
    <row r="62" spans="1:24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</row>
    <row r="63" spans="1:24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</row>
    <row r="64" spans="1:24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</row>
    <row r="65" spans="1:24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</row>
    <row r="66" spans="1:24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</row>
    <row r="67" spans="1:24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</row>
    <row r="68" spans="1:24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</row>
    <row r="69" spans="1:24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</row>
    <row r="70" spans="1:24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</row>
    <row r="71" spans="1:24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</row>
    <row r="72" spans="1:24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</row>
    <row r="73" spans="1:24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</row>
    <row r="74" spans="1:24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</row>
    <row r="75" spans="1:24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</row>
    <row r="76" spans="1:24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</row>
    <row r="77" spans="1:24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</row>
    <row r="78" spans="1:24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</row>
    <row r="79" spans="1:24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</row>
    <row r="80" spans="1:24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</row>
    <row r="81" spans="1:24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</row>
    <row r="82" spans="1:24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</row>
    <row r="83" spans="1:24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</row>
    <row r="84" spans="1:24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</row>
    <row r="85" spans="1:24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</row>
    <row r="86" spans="1:24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</row>
    <row r="87" spans="1:24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</row>
    <row r="88" spans="1:24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</row>
    <row r="89" spans="1:24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</row>
    <row r="90" spans="1:24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</row>
    <row r="91" spans="1:24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</row>
    <row r="92" spans="1:24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</row>
    <row r="93" spans="1:24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</row>
    <row r="94" spans="1:24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</row>
    <row r="95" spans="1:24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</row>
    <row r="96" spans="1:24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</row>
    <row r="97" spans="1:24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</row>
    <row r="98" spans="1:24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</row>
    <row r="99" spans="1:24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</row>
    <row r="100" spans="1:24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</row>
    <row r="101" spans="1:24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</row>
    <row r="102" spans="1:24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</row>
    <row r="103" spans="1:24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</row>
    <row r="104" spans="1:24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</row>
    <row r="105" spans="1:24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</row>
    <row r="106" spans="1:24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</row>
    <row r="107" spans="1:24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</row>
    <row r="108" spans="1:24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</row>
    <row r="109" spans="1:24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</row>
    <row r="110" spans="1:24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24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</row>
    <row r="112" spans="1:24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</row>
    <row r="113" spans="1:24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</row>
    <row r="114" spans="1:24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</row>
    <row r="115" spans="1:24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</row>
    <row r="116" spans="1:24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</row>
    <row r="117" spans="1:24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</row>
    <row r="118" spans="1:24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</row>
    <row r="119" spans="1:24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</row>
    <row r="120" spans="1:24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</row>
    <row r="121" spans="1:24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</row>
    <row r="122" spans="1:24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</row>
    <row r="123" spans="1:24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</row>
    <row r="124" spans="1:24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</row>
    <row r="125" spans="1:24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</row>
    <row r="126" spans="1:24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</row>
    <row r="127" spans="1:24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</row>
    <row r="128" spans="1:24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</row>
    <row r="129" spans="1:24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</row>
    <row r="130" spans="1:24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</row>
    <row r="131" spans="1:24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</row>
    <row r="132" spans="1:24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</row>
    <row r="133" spans="1:24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</row>
    <row r="134" spans="1:24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</row>
    <row r="135" spans="1:24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</row>
    <row r="136" spans="1:24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</row>
    <row r="137" spans="1:24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</row>
    <row r="138" spans="1:24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</row>
    <row r="139" spans="1:24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</row>
    <row r="140" spans="1:24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</row>
    <row r="141" spans="1:24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</row>
    <row r="142" spans="1:24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</row>
    <row r="143" spans="1:24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</row>
    <row r="144" spans="1:24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</row>
    <row r="145" spans="1:24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</row>
    <row r="146" spans="1:24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</row>
    <row r="147" spans="1:24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</row>
    <row r="148" spans="1:24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</row>
    <row r="149" spans="1:24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</row>
    <row r="150" spans="1:24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</row>
    <row r="151" spans="1:24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</row>
    <row r="152" spans="1:24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</row>
    <row r="153" spans="1:24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</row>
    <row r="154" spans="1:24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</row>
    <row r="155" spans="1:24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</row>
    <row r="156" spans="1:24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</row>
    <row r="157" spans="1:24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</row>
    <row r="158" spans="1:24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</row>
    <row r="159" spans="1:24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</row>
    <row r="160" spans="1:24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</row>
    <row r="161" spans="1:24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</row>
    <row r="162" spans="1:24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</row>
    <row r="163" spans="1:24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</row>
    <row r="164" spans="1:24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</row>
    <row r="165" spans="1:24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</row>
    <row r="166" spans="1:24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</row>
    <row r="167" spans="1:24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</row>
    <row r="168" spans="1:24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</row>
    <row r="169" spans="1:24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</row>
    <row r="170" spans="1:24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</row>
    <row r="171" spans="1:24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</row>
    <row r="172" spans="1:24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</row>
    <row r="173" spans="1:24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</row>
    <row r="174" spans="1:24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</row>
    <row r="175" spans="1:24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</row>
    <row r="176" spans="1:24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</row>
    <row r="177" spans="1:24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</row>
    <row r="178" spans="1:24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</row>
    <row r="179" spans="1:24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</row>
    <row r="180" spans="1:24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</row>
    <row r="181" spans="1:24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</row>
    <row r="182" spans="1:24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</row>
    <row r="183" spans="1:24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</row>
    <row r="184" spans="1:24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</row>
    <row r="185" spans="1:24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</row>
    <row r="186" spans="1:24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</row>
    <row r="187" spans="1:24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</row>
    <row r="188" spans="1:24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</row>
    <row r="189" spans="1:24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</row>
    <row r="190" spans="1:24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</row>
    <row r="191" spans="1:24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</row>
    <row r="192" spans="1:24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</row>
    <row r="193" spans="1:24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</row>
    <row r="194" spans="1:24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</row>
    <row r="195" spans="1:24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</row>
    <row r="196" spans="1:24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</row>
    <row r="197" spans="1:24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</row>
    <row r="198" spans="1:24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</row>
    <row r="199" spans="1:24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</row>
    <row r="200" spans="1:24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</row>
    <row r="201" spans="1:24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</row>
    <row r="202" spans="1:24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</row>
    <row r="203" spans="1:24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</row>
    <row r="204" spans="1:24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</row>
    <row r="205" spans="1:24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</row>
    <row r="206" spans="1:24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</row>
    <row r="207" spans="1:24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</row>
    <row r="208" spans="1:24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</row>
    <row r="209" spans="1:24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</row>
    <row r="210" spans="1:24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</row>
    <row r="211" spans="1:24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</row>
    <row r="212" spans="1:24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</row>
    <row r="213" spans="1:24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</row>
    <row r="214" spans="1:24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</row>
    <row r="215" spans="1:24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</row>
    <row r="216" spans="1:24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</row>
    <row r="217" spans="1:24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</row>
    <row r="218" spans="1:24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</row>
    <row r="219" spans="1:24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</row>
    <row r="220" spans="1:24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</row>
    <row r="221" spans="1:24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</row>
    <row r="222" spans="1:24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</row>
    <row r="223" spans="1:24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</row>
    <row r="224" spans="1:24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</row>
    <row r="225" spans="1:24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</row>
    <row r="226" spans="1:24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</row>
    <row r="227" spans="1:24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</row>
    <row r="228" spans="1:24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</row>
    <row r="229" spans="1:24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</row>
    <row r="230" spans="1:24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</row>
    <row r="231" spans="1:24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</row>
    <row r="232" spans="1:24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</row>
    <row r="233" spans="1:24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</row>
    <row r="234" spans="1:24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</row>
    <row r="235" spans="1:24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</row>
    <row r="236" spans="1:24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</row>
    <row r="237" spans="1:24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</row>
    <row r="238" spans="1:24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</row>
    <row r="239" spans="1:24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</row>
    <row r="240" spans="1:24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</row>
    <row r="241" spans="1:24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</row>
    <row r="242" spans="1:24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</row>
    <row r="243" spans="1:24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</row>
    <row r="244" spans="1:24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</row>
    <row r="245" spans="1:24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</row>
    <row r="246" spans="1:24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</row>
    <row r="247" spans="1:24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</row>
    <row r="248" spans="1:24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</row>
    <row r="249" spans="1:24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</row>
    <row r="250" spans="1:24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</row>
    <row r="251" spans="1:24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</row>
    <row r="252" spans="1:24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</row>
    <row r="253" spans="1:24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</row>
    <row r="254" spans="1:24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</row>
    <row r="255" spans="1:24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</row>
    <row r="256" spans="1:24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</row>
    <row r="257" spans="1:24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</row>
    <row r="258" spans="1:24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</row>
    <row r="259" spans="1:24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</row>
    <row r="260" spans="1:24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</row>
    <row r="261" spans="1:24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</row>
    <row r="262" spans="1:24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</row>
    <row r="263" spans="1:24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</row>
    <row r="264" spans="1:24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</row>
    <row r="265" spans="1:24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</row>
    <row r="266" spans="1:24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</row>
    <row r="267" spans="1:24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</row>
    <row r="268" spans="1:24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</row>
    <row r="269" spans="1:24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</row>
    <row r="270" spans="1:24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</row>
    <row r="271" spans="1:24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</row>
    <row r="272" spans="1:24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</row>
    <row r="273" spans="1:24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</row>
    <row r="274" spans="1:24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</row>
    <row r="275" spans="1:24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</row>
    <row r="276" spans="1:24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</row>
    <row r="277" spans="1:24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</row>
    <row r="278" spans="1:24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</row>
    <row r="279" spans="1:24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</row>
    <row r="280" spans="1:24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</row>
    <row r="281" spans="1:24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</row>
    <row r="282" spans="1:24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</row>
    <row r="283" spans="1:24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</row>
    <row r="284" spans="1:24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</row>
    <row r="285" spans="1:24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</row>
    <row r="286" spans="1:24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</row>
    <row r="287" spans="1:24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</row>
    <row r="288" spans="1:24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</row>
    <row r="289" spans="1:24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</row>
    <row r="290" spans="1:24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</row>
    <row r="291" spans="1:24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</row>
    <row r="292" spans="1:24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</row>
    <row r="293" spans="1:24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</row>
    <row r="294" spans="1:24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</row>
    <row r="295" spans="1:24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</row>
    <row r="296" spans="1:24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</row>
    <row r="297" spans="1:24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</row>
    <row r="298" spans="1:24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</row>
    <row r="299" spans="1:24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</row>
    <row r="300" spans="1:24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</row>
    <row r="301" spans="1:24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</row>
    <row r="302" spans="1:24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</row>
    <row r="303" spans="1:24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</row>
    <row r="304" spans="1:24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</row>
    <row r="305" spans="1:24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</row>
    <row r="306" spans="1:24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</row>
    <row r="307" spans="1:24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</row>
    <row r="308" spans="1:24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</row>
    <row r="309" spans="1:24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</row>
    <row r="310" spans="1:24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</row>
    <row r="311" spans="1:24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</row>
    <row r="312" spans="1:24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</row>
    <row r="313" spans="1:24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</row>
    <row r="314" spans="1:24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</row>
    <row r="315" spans="1:24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</row>
    <row r="316" spans="1:24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</row>
    <row r="317" spans="1:24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</row>
    <row r="318" spans="1:24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</row>
    <row r="319" spans="1:24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</row>
    <row r="320" spans="1:24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</row>
    <row r="321" spans="1:24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</row>
    <row r="322" spans="1:24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</row>
    <row r="323" spans="1:24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</row>
    <row r="324" spans="1:24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</row>
    <row r="325" spans="1:24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</row>
    <row r="326" spans="1:24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</row>
    <row r="327" spans="1:24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</row>
    <row r="328" spans="1:24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</row>
    <row r="329" spans="1:24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</row>
    <row r="330" spans="1:24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</row>
    <row r="331" spans="1:24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</row>
    <row r="332" spans="1:24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</row>
    <row r="333" spans="1:24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</row>
    <row r="334" spans="1:24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</row>
    <row r="335" spans="1:24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</row>
    <row r="336" spans="1:24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</row>
    <row r="337" spans="1:24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</row>
    <row r="338" spans="1:24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</row>
    <row r="339" spans="1:24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</row>
    <row r="340" spans="1:24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</row>
    <row r="341" spans="1:24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</row>
    <row r="342" spans="1:24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</row>
    <row r="343" spans="1:24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</row>
    <row r="344" spans="1:24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</row>
    <row r="345" spans="1:24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</row>
    <row r="346" spans="1:24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</row>
    <row r="347" spans="1:24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</row>
    <row r="348" spans="1:24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</row>
    <row r="349" spans="1:24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</row>
    <row r="350" spans="1:24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</row>
    <row r="351" spans="1:24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</row>
    <row r="352" spans="1:24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</row>
    <row r="353" spans="1:24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</row>
    <row r="354" spans="1:24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</row>
    <row r="355" spans="1:24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</row>
    <row r="356" spans="1:24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</row>
    <row r="357" spans="1:24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</row>
    <row r="358" spans="1:24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</row>
    <row r="359" spans="1:24" x14ac:dyDescent="0.2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</row>
    <row r="360" spans="1:24" x14ac:dyDescent="0.2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</row>
    <row r="361" spans="1:24" x14ac:dyDescent="0.2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</row>
    <row r="362" spans="1:24" x14ac:dyDescent="0.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</row>
    <row r="363" spans="1:24" x14ac:dyDescent="0.2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</row>
    <row r="364" spans="1:24" x14ac:dyDescent="0.2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</row>
    <row r="365" spans="1:24" x14ac:dyDescent="0.2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</row>
    <row r="366" spans="1:24" x14ac:dyDescent="0.2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</row>
    <row r="367" spans="1:24" x14ac:dyDescent="0.2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</row>
    <row r="368" spans="1:24" x14ac:dyDescent="0.2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</row>
    <row r="369" spans="1:24" x14ac:dyDescent="0.2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</row>
    <row r="370" spans="1:24" x14ac:dyDescent="0.2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</row>
    <row r="371" spans="1:24" x14ac:dyDescent="0.2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</row>
    <row r="372" spans="1:24" x14ac:dyDescent="0.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</row>
    <row r="373" spans="1:24" x14ac:dyDescent="0.2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</row>
    <row r="374" spans="1:24" x14ac:dyDescent="0.2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</row>
    <row r="375" spans="1:24" x14ac:dyDescent="0.2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</row>
    <row r="376" spans="1:24" x14ac:dyDescent="0.2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</row>
    <row r="377" spans="1:24" x14ac:dyDescent="0.2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</row>
    <row r="378" spans="1:24" x14ac:dyDescent="0.2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</row>
    <row r="379" spans="1:24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</row>
    <row r="380" spans="1:24" x14ac:dyDescent="0.2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</row>
    <row r="381" spans="1:24" x14ac:dyDescent="0.2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</row>
    <row r="382" spans="1:24" x14ac:dyDescent="0.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</row>
    <row r="383" spans="1:24" x14ac:dyDescent="0.2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</row>
    <row r="384" spans="1:24" x14ac:dyDescent="0.2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</row>
    <row r="385" spans="1:24" x14ac:dyDescent="0.2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</row>
    <row r="386" spans="1:24" x14ac:dyDescent="0.2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</row>
    <row r="387" spans="1:24" x14ac:dyDescent="0.2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</row>
    <row r="388" spans="1:24" x14ac:dyDescent="0.2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</row>
    <row r="389" spans="1:24" x14ac:dyDescent="0.2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</row>
    <row r="390" spans="1:24" x14ac:dyDescent="0.2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</row>
    <row r="391" spans="1:24" x14ac:dyDescent="0.2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</row>
    <row r="392" spans="1:24" x14ac:dyDescent="0.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</row>
    <row r="393" spans="1:24" x14ac:dyDescent="0.2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</row>
    <row r="394" spans="1:24" x14ac:dyDescent="0.2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</row>
    <row r="395" spans="1:24" x14ac:dyDescent="0.2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</row>
    <row r="396" spans="1:24" x14ac:dyDescent="0.2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</row>
    <row r="397" spans="1:24" x14ac:dyDescent="0.2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</row>
    <row r="398" spans="1:24" x14ac:dyDescent="0.2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</row>
    <row r="399" spans="1:24" x14ac:dyDescent="0.2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</row>
    <row r="400" spans="1:24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</row>
    <row r="401" spans="1:24" x14ac:dyDescent="0.2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</row>
    <row r="402" spans="1:24" x14ac:dyDescent="0.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</row>
    <row r="403" spans="1:24" x14ac:dyDescent="0.2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</row>
    <row r="404" spans="1:24" x14ac:dyDescent="0.2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</row>
    <row r="405" spans="1:24" x14ac:dyDescent="0.2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</row>
    <row r="406" spans="1:24" x14ac:dyDescent="0.2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</row>
    <row r="407" spans="1:24" x14ac:dyDescent="0.2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</row>
    <row r="408" spans="1:24" x14ac:dyDescent="0.2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</row>
    <row r="409" spans="1:24" x14ac:dyDescent="0.2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</row>
    <row r="410" spans="1:24" x14ac:dyDescent="0.2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</row>
    <row r="411" spans="1:24" x14ac:dyDescent="0.2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</row>
    <row r="412" spans="1:24" x14ac:dyDescent="0.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</row>
    <row r="413" spans="1:24" x14ac:dyDescent="0.2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</row>
    <row r="414" spans="1:24" x14ac:dyDescent="0.2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</row>
    <row r="415" spans="1:24" x14ac:dyDescent="0.2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</row>
    <row r="416" spans="1:24" x14ac:dyDescent="0.2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</row>
    <row r="417" spans="1:24" x14ac:dyDescent="0.2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</row>
    <row r="418" spans="1:24" x14ac:dyDescent="0.2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</row>
    <row r="419" spans="1:24" x14ac:dyDescent="0.2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</row>
    <row r="420" spans="1:24" x14ac:dyDescent="0.2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</row>
    <row r="421" spans="1:24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</row>
    <row r="422" spans="1:24" x14ac:dyDescent="0.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</row>
    <row r="423" spans="1:24" x14ac:dyDescent="0.2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</row>
    <row r="424" spans="1:24" x14ac:dyDescent="0.2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</row>
    <row r="425" spans="1:24" x14ac:dyDescent="0.2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</row>
    <row r="426" spans="1:24" x14ac:dyDescent="0.2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</row>
    <row r="427" spans="1:24" x14ac:dyDescent="0.2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</row>
    <row r="428" spans="1:24" x14ac:dyDescent="0.2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</row>
    <row r="429" spans="1:24" x14ac:dyDescent="0.2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</row>
    <row r="430" spans="1:24" x14ac:dyDescent="0.2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</row>
    <row r="431" spans="1:24" x14ac:dyDescent="0.2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</row>
    <row r="432" spans="1:24" x14ac:dyDescent="0.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</row>
    <row r="433" spans="1:24" x14ac:dyDescent="0.2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</row>
    <row r="434" spans="1:24" x14ac:dyDescent="0.2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</row>
    <row r="435" spans="1:24" x14ac:dyDescent="0.2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</row>
    <row r="436" spans="1:24" x14ac:dyDescent="0.2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</row>
    <row r="437" spans="1:24" x14ac:dyDescent="0.2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</row>
    <row r="438" spans="1:24" x14ac:dyDescent="0.2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</row>
    <row r="439" spans="1:24" x14ac:dyDescent="0.2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</row>
    <row r="440" spans="1:24" x14ac:dyDescent="0.2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</row>
    <row r="441" spans="1:24" x14ac:dyDescent="0.2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</row>
    <row r="442" spans="1:24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</row>
    <row r="443" spans="1:24" x14ac:dyDescent="0.2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</row>
    <row r="444" spans="1:24" x14ac:dyDescent="0.2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</row>
    <row r="445" spans="1:24" x14ac:dyDescent="0.2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</row>
    <row r="446" spans="1:24" x14ac:dyDescent="0.2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</row>
    <row r="447" spans="1:24" x14ac:dyDescent="0.2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</row>
    <row r="448" spans="1:24" x14ac:dyDescent="0.2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</row>
    <row r="449" spans="1:24" x14ac:dyDescent="0.2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</row>
    <row r="450" spans="1:24" x14ac:dyDescent="0.2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</row>
    <row r="451" spans="1:24" x14ac:dyDescent="0.2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</row>
    <row r="452" spans="1:24" x14ac:dyDescent="0.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</row>
    <row r="453" spans="1:24" x14ac:dyDescent="0.2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</row>
    <row r="454" spans="1:24" x14ac:dyDescent="0.2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</row>
    <row r="455" spans="1:24" x14ac:dyDescent="0.2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</row>
    <row r="456" spans="1:24" x14ac:dyDescent="0.2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</row>
    <row r="457" spans="1:24" x14ac:dyDescent="0.2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</row>
    <row r="458" spans="1:24" x14ac:dyDescent="0.2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</row>
    <row r="459" spans="1:24" x14ac:dyDescent="0.2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</row>
    <row r="460" spans="1:24" x14ac:dyDescent="0.2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</row>
    <row r="461" spans="1:24" x14ac:dyDescent="0.2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</row>
    <row r="462" spans="1:24" x14ac:dyDescent="0.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</row>
    <row r="463" spans="1:24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</row>
    <row r="464" spans="1:24" x14ac:dyDescent="0.2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</row>
    <row r="465" spans="1:24" x14ac:dyDescent="0.2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</row>
    <row r="466" spans="1:24" x14ac:dyDescent="0.2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</row>
    <row r="467" spans="1:24" x14ac:dyDescent="0.2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</row>
    <row r="468" spans="1:24" x14ac:dyDescent="0.2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</row>
    <row r="469" spans="1:24" x14ac:dyDescent="0.2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</row>
    <row r="470" spans="1:24" x14ac:dyDescent="0.2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</row>
    <row r="471" spans="1:24" x14ac:dyDescent="0.2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</row>
    <row r="472" spans="1:24" x14ac:dyDescent="0.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</row>
    <row r="473" spans="1:24" x14ac:dyDescent="0.2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</row>
    <row r="474" spans="1:24" x14ac:dyDescent="0.2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</row>
    <row r="475" spans="1:24" x14ac:dyDescent="0.2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</row>
    <row r="476" spans="1:24" x14ac:dyDescent="0.2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</row>
    <row r="477" spans="1:24" x14ac:dyDescent="0.2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</row>
    <row r="478" spans="1:24" x14ac:dyDescent="0.2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</row>
    <row r="479" spans="1:24" x14ac:dyDescent="0.2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</row>
    <row r="480" spans="1:24" x14ac:dyDescent="0.2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</row>
    <row r="481" spans="1:24" x14ac:dyDescent="0.2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</row>
    <row r="482" spans="1:24" x14ac:dyDescent="0.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</row>
    <row r="483" spans="1:24" x14ac:dyDescent="0.2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</row>
    <row r="484" spans="1:24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</row>
    <row r="485" spans="1:24" x14ac:dyDescent="0.2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</row>
    <row r="486" spans="1:24" x14ac:dyDescent="0.2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</row>
    <row r="487" spans="1:24" x14ac:dyDescent="0.2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</row>
    <row r="488" spans="1:24" x14ac:dyDescent="0.2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</row>
    <row r="489" spans="1:24" x14ac:dyDescent="0.2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</row>
    <row r="490" spans="1:24" x14ac:dyDescent="0.2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</row>
    <row r="491" spans="1:24" x14ac:dyDescent="0.2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</row>
    <row r="492" spans="1:24" x14ac:dyDescent="0.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</row>
    <row r="493" spans="1:24" x14ac:dyDescent="0.2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</row>
    <row r="494" spans="1:24" x14ac:dyDescent="0.2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</row>
    <row r="495" spans="1:24" x14ac:dyDescent="0.2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</row>
    <row r="496" spans="1:24" x14ac:dyDescent="0.2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</row>
    <row r="497" spans="1:24" x14ac:dyDescent="0.2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</row>
    <row r="498" spans="1:24" x14ac:dyDescent="0.2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</row>
    <row r="499" spans="1:24" x14ac:dyDescent="0.2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</row>
    <row r="500" spans="1:24" x14ac:dyDescent="0.2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</row>
    <row r="501" spans="1:24" x14ac:dyDescent="0.2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</row>
    <row r="502" spans="1:24" x14ac:dyDescent="0.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</row>
    <row r="503" spans="1:24" x14ac:dyDescent="0.2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</row>
    <row r="504" spans="1:24" x14ac:dyDescent="0.2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</row>
    <row r="505" spans="1:24" x14ac:dyDescent="0.2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</row>
    <row r="506" spans="1:24" x14ac:dyDescent="0.2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</row>
    <row r="507" spans="1:24" x14ac:dyDescent="0.2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</row>
    <row r="508" spans="1:24" x14ac:dyDescent="0.2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</row>
    <row r="509" spans="1:24" x14ac:dyDescent="0.2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</row>
    <row r="510" spans="1:24" x14ac:dyDescent="0.2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</row>
    <row r="511" spans="1:24" x14ac:dyDescent="0.2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</row>
    <row r="512" spans="1:24" x14ac:dyDescent="0.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</row>
    <row r="513" spans="1:24" x14ac:dyDescent="0.2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</row>
    <row r="514" spans="1:24" x14ac:dyDescent="0.2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</row>
    <row r="515" spans="1:24" x14ac:dyDescent="0.2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</row>
    <row r="516" spans="1:24" x14ac:dyDescent="0.2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</row>
    <row r="517" spans="1:24" x14ac:dyDescent="0.2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</row>
    <row r="518" spans="1:24" x14ac:dyDescent="0.2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</row>
    <row r="519" spans="1:24" x14ac:dyDescent="0.2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</row>
    <row r="520" spans="1:24" x14ac:dyDescent="0.2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</row>
    <row r="521" spans="1:24" x14ac:dyDescent="0.2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</row>
    <row r="522" spans="1:24" x14ac:dyDescent="0.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</row>
    <row r="523" spans="1:24" x14ac:dyDescent="0.2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</row>
    <row r="524" spans="1:24" x14ac:dyDescent="0.2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</row>
    <row r="525" spans="1:24" x14ac:dyDescent="0.2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</row>
    <row r="526" spans="1:24" x14ac:dyDescent="0.2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</row>
    <row r="527" spans="1:24" x14ac:dyDescent="0.2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</row>
    <row r="528" spans="1:24" x14ac:dyDescent="0.2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</row>
    <row r="529" spans="1:24" x14ac:dyDescent="0.2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</row>
    <row r="530" spans="1:24" x14ac:dyDescent="0.2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</row>
    <row r="531" spans="1:24" x14ac:dyDescent="0.2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</row>
    <row r="532" spans="1:24" x14ac:dyDescent="0.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</row>
    <row r="533" spans="1:24" x14ac:dyDescent="0.2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</row>
    <row r="534" spans="1:24" x14ac:dyDescent="0.2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</row>
    <row r="535" spans="1:24" x14ac:dyDescent="0.2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</row>
    <row r="536" spans="1:24" x14ac:dyDescent="0.2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</row>
    <row r="537" spans="1:24" x14ac:dyDescent="0.2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</row>
    <row r="538" spans="1:24" x14ac:dyDescent="0.2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</row>
    <row r="539" spans="1:24" x14ac:dyDescent="0.2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</row>
    <row r="540" spans="1:24" x14ac:dyDescent="0.2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</row>
    <row r="541" spans="1:24" x14ac:dyDescent="0.2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</row>
    <row r="542" spans="1:24" x14ac:dyDescent="0.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</row>
    <row r="543" spans="1:24" x14ac:dyDescent="0.2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</row>
    <row r="544" spans="1:24" x14ac:dyDescent="0.2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</row>
    <row r="545" spans="1:24" x14ac:dyDescent="0.2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</row>
    <row r="546" spans="1:24" x14ac:dyDescent="0.2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</row>
    <row r="547" spans="1:24" x14ac:dyDescent="0.2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</row>
    <row r="548" spans="1:24" x14ac:dyDescent="0.2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</row>
    <row r="549" spans="1:24" x14ac:dyDescent="0.2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</row>
    <row r="550" spans="1:24" x14ac:dyDescent="0.2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</row>
    <row r="551" spans="1:24" x14ac:dyDescent="0.2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</row>
    <row r="552" spans="1:24" x14ac:dyDescent="0.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</row>
    <row r="553" spans="1:24" x14ac:dyDescent="0.2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</row>
    <row r="554" spans="1:24" x14ac:dyDescent="0.2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</row>
    <row r="555" spans="1:24" x14ac:dyDescent="0.2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</row>
    <row r="556" spans="1:24" x14ac:dyDescent="0.2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</row>
    <row r="557" spans="1:24" x14ac:dyDescent="0.2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</row>
    <row r="558" spans="1:24" x14ac:dyDescent="0.2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</row>
    <row r="559" spans="1:24" x14ac:dyDescent="0.2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</row>
    <row r="560" spans="1:24" x14ac:dyDescent="0.2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</row>
    <row r="561" spans="1:24" x14ac:dyDescent="0.2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</row>
    <row r="562" spans="1:24" x14ac:dyDescent="0.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</row>
    <row r="563" spans="1:24" x14ac:dyDescent="0.2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</row>
    <row r="564" spans="1:24" x14ac:dyDescent="0.2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</row>
    <row r="565" spans="1:24" x14ac:dyDescent="0.2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</row>
    <row r="566" spans="1:24" x14ac:dyDescent="0.2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</row>
    <row r="567" spans="1:24" x14ac:dyDescent="0.2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</row>
    <row r="568" spans="1:24" x14ac:dyDescent="0.2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</row>
    <row r="569" spans="1:24" x14ac:dyDescent="0.2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</row>
    <row r="570" spans="1:24" x14ac:dyDescent="0.2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</row>
    <row r="571" spans="1:24" x14ac:dyDescent="0.2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</row>
    <row r="572" spans="1:24" x14ac:dyDescent="0.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</row>
    <row r="573" spans="1:24" x14ac:dyDescent="0.2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</row>
    <row r="574" spans="1:24" x14ac:dyDescent="0.2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</row>
    <row r="575" spans="1:24" x14ac:dyDescent="0.2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</row>
    <row r="576" spans="1:24" x14ac:dyDescent="0.2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</row>
  </sheetData>
  <mergeCells count="4">
    <mergeCell ref="E5:F5"/>
    <mergeCell ref="B5:D5"/>
    <mergeCell ref="G5:H5"/>
    <mergeCell ref="A1:O2"/>
  </mergeCells>
  <phoneticPr fontId="13" type="noConversion"/>
  <conditionalFormatting sqref="G7 G9">
    <cfRule type="expression" dxfId="47" priority="1" stopIfTrue="1">
      <formula>IF(AND($F$7=$F$9,$F$7&lt;&gt;"",$F$9&lt;&gt;""),1,0)</formula>
    </cfRule>
  </conditionalFormatting>
  <conditionalFormatting sqref="G11 G13">
    <cfRule type="expression" dxfId="46" priority="2" stopIfTrue="1">
      <formula>IF(AND($F$11=$F$13,$F$11&lt;&gt;"",$F$13&lt;&gt;""),1,0)</formula>
    </cfRule>
  </conditionalFormatting>
  <conditionalFormatting sqref="G15 G17">
    <cfRule type="expression" dxfId="45" priority="3" stopIfTrue="1">
      <formula>IF(AND($F$15=$F$17,$F$15&lt;&gt;"",$F$17&lt;&gt;""),1,0)</formula>
    </cfRule>
  </conditionalFormatting>
  <conditionalFormatting sqref="G19 G21">
    <cfRule type="expression" dxfId="44" priority="4" stopIfTrue="1">
      <formula>IF(AND($F$19=$F$21,$F$19&lt;&gt;"",$F$21&lt;&gt;""),1,0)</formula>
    </cfRule>
  </conditionalFormatting>
  <conditionalFormatting sqref="G25 G23">
    <cfRule type="expression" dxfId="43" priority="5" stopIfTrue="1">
      <formula>IF(AND($F$23=$F$25,$F$23&lt;&gt;"",$F$25&lt;&gt;""),1,0)</formula>
    </cfRule>
  </conditionalFormatting>
  <conditionalFormatting sqref="G29 G31">
    <cfRule type="expression" dxfId="42" priority="6" stopIfTrue="1">
      <formula>IF(AND($F$29=$F$31,$F$29&lt;&gt;"",$F$31&lt;&gt;""),1,0)</formula>
    </cfRule>
  </conditionalFormatting>
  <conditionalFormatting sqref="G33 G35">
    <cfRule type="expression" dxfId="41" priority="7" stopIfTrue="1">
      <formula>IF(AND($F$33=$F$35,$F$33&lt;&gt;"",$F$35&lt;&gt;""),1,0)</formula>
    </cfRule>
  </conditionalFormatting>
  <conditionalFormatting sqref="G37 G39">
    <cfRule type="expression" dxfId="40" priority="8" stopIfTrue="1">
      <formula>IF(AND($F$37=$F$39,$F$37&lt;&gt;"",$F$39&lt;&gt;""),1,0)</formula>
    </cfRule>
  </conditionalFormatting>
  <conditionalFormatting sqref="A8:E8 D24 C11:C12 D16 D34">
    <cfRule type="expression" dxfId="39" priority="9" stopIfTrue="1">
      <formula>IF(OR($E$8="en juego",$E$8="hoy!"),1,0)</formula>
    </cfRule>
  </conditionalFormatting>
  <conditionalFormatting sqref="A38:B38 E38">
    <cfRule type="expression" dxfId="38" priority="10" stopIfTrue="1">
      <formula>IF(OR($E$38="en juego",$E$38="hoy!"),1,0)</formula>
    </cfRule>
  </conditionalFormatting>
  <conditionalFormatting sqref="A34:C34 E34 C38">
    <cfRule type="expression" dxfId="37" priority="11" stopIfTrue="1">
      <formula>IF(OR($E$34="en juego",$E$34="hoy!"),1,0)</formula>
    </cfRule>
  </conditionalFormatting>
  <conditionalFormatting sqref="A30:B30 E30">
    <cfRule type="expression" dxfId="36" priority="12" stopIfTrue="1">
      <formula>IF(OR($E$30="en juego",$E$30="hoy!"),1,0)</formula>
    </cfRule>
  </conditionalFormatting>
  <conditionalFormatting sqref="A24:C24 E24 C30">
    <cfRule type="expression" dxfId="35" priority="13" stopIfTrue="1">
      <formula>IF(OR($E$24="en juego",$E$24="hoy!"),1,0)</formula>
    </cfRule>
  </conditionalFormatting>
  <conditionalFormatting sqref="A20:B20 E20">
    <cfRule type="expression" dxfId="34" priority="14" stopIfTrue="1">
      <formula>IF(OR($E$20="en juego",$E$20="hoy!"),1,0)</formula>
    </cfRule>
  </conditionalFormatting>
  <conditionalFormatting sqref="A16:C16 E16 C20">
    <cfRule type="expression" dxfId="33" priority="15" stopIfTrue="1">
      <formula>IF(OR($E$16="en juego",$E$16="hoy!"),1,0)</formula>
    </cfRule>
  </conditionalFormatting>
  <conditionalFormatting sqref="A12:B12 D12:E12 D30 D20 D38">
    <cfRule type="expression" dxfId="32" priority="16" stopIfTrue="1">
      <formula>IF(OR($E$12="en juego",$E$12="hoy!"),1,0)</formula>
    </cfRule>
  </conditionalFormatting>
  <dataValidations count="2">
    <dataValidation type="whole" allowBlank="1" showErrorMessage="1" errorTitle="Dato no válido" error="Ingrese sólo un número entero_x000a_entre 0 y 99." sqref="F23 F7 F9 F11 F13 F15 F17 F19 F21 F31 F35 F29 F37 F33 F39 F25">
      <formula1>0</formula1>
      <formula2>99</formula2>
    </dataValidation>
    <dataValidation type="custom" showErrorMessage="1" errorTitle="Dato no válido" error="Debe introducir antes el resultado del partido." sqref="G7 G9 G11 G13 G15 G17 G21 G25 G31 G39 G37 G33 G35 G29 G23 G19">
      <formula1>IF(F7&lt;&gt;"",1,0)</formula1>
    </dataValidation>
  </dataValidations>
  <hyperlinks>
    <hyperlink ref="O4" location="Portada!A1" display="Menu Principal"/>
  </hyperlink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X689"/>
  <sheetViews>
    <sheetView showGridLines="0" showOutlineSymbols="0" topLeftCell="A7" workbookViewId="0">
      <selection activeCell="M20" sqref="M20"/>
    </sheetView>
  </sheetViews>
  <sheetFormatPr baseColWidth="10" defaultColWidth="9.140625" defaultRowHeight="12.75" x14ac:dyDescent="0.2"/>
  <cols>
    <col min="1" max="1" width="16.140625" style="63" customWidth="1"/>
    <col min="2" max="2" width="21.7109375" style="63" customWidth="1"/>
    <col min="3" max="3" width="15.28515625" style="63" customWidth="1"/>
    <col min="4" max="4" width="18.5703125" style="63" customWidth="1"/>
    <col min="5" max="5" width="34.42578125" style="63" customWidth="1"/>
    <col min="6" max="8" width="3.140625" style="387" customWidth="1"/>
    <col min="9" max="9" width="4.7109375" style="388" customWidth="1"/>
    <col min="10" max="10" width="2" style="63" customWidth="1"/>
    <col min="11" max="11" width="6.42578125" style="63" customWidth="1"/>
    <col min="12" max="12" width="11.7109375" style="63" customWidth="1"/>
    <col min="13" max="13" width="24.140625" style="63" customWidth="1"/>
    <col min="14" max="14" width="3.7109375" style="63" customWidth="1"/>
    <col min="15" max="15" width="7.7109375" style="63" bestFit="1" customWidth="1"/>
    <col min="16" max="16" width="5.42578125" style="63" bestFit="1" customWidth="1"/>
    <col min="17" max="17" width="1.7109375" style="63" customWidth="1"/>
    <col min="18" max="16384" width="9.140625" style="63"/>
  </cols>
  <sheetData>
    <row r="1" spans="1:24" s="67" customFormat="1" ht="34.5" customHeight="1" x14ac:dyDescent="0.2">
      <c r="A1" s="410" t="s">
        <v>254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65"/>
      <c r="T1" s="65"/>
      <c r="U1" s="65"/>
      <c r="V1" s="65"/>
      <c r="W1" s="66"/>
      <c r="X1" s="66"/>
    </row>
    <row r="2" spans="1:24" s="67" customFormat="1" ht="81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65"/>
      <c r="T2" s="65"/>
      <c r="U2" s="65"/>
      <c r="V2" s="65"/>
      <c r="W2" s="66"/>
      <c r="X2" s="66"/>
    </row>
    <row r="3" spans="1:24" ht="15" customHeight="1" x14ac:dyDescent="0.2">
      <c r="A3" s="45"/>
      <c r="B3" s="45"/>
      <c r="C3" s="45"/>
      <c r="D3" s="45"/>
      <c r="E3" s="46"/>
      <c r="F3" s="376"/>
      <c r="G3" s="376"/>
      <c r="H3" s="376"/>
      <c r="I3" s="377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4" ht="12.75" customHeight="1" thickBot="1" x14ac:dyDescent="0.3">
      <c r="A4" s="45"/>
      <c r="B4" s="45"/>
      <c r="C4" s="45"/>
      <c r="D4" s="45"/>
      <c r="E4" s="44"/>
      <c r="F4" s="378"/>
      <c r="G4" s="378"/>
      <c r="H4" s="378"/>
      <c r="I4" s="379"/>
      <c r="J4" s="45"/>
      <c r="K4" s="45"/>
      <c r="L4" s="45"/>
      <c r="M4" s="45"/>
      <c r="N4" s="45"/>
      <c r="O4" s="100"/>
      <c r="P4" s="101"/>
      <c r="Q4" s="45"/>
      <c r="R4" s="55"/>
      <c r="S4" s="45"/>
      <c r="T4" s="45"/>
      <c r="U4" s="45"/>
      <c r="V4" s="45"/>
    </row>
    <row r="5" spans="1:24" ht="12" customHeight="1" thickBot="1" x14ac:dyDescent="0.2">
      <c r="A5" s="336" t="s">
        <v>249</v>
      </c>
      <c r="B5" s="336" t="s">
        <v>67</v>
      </c>
      <c r="C5" s="336" t="s">
        <v>248</v>
      </c>
      <c r="D5" s="336" t="s">
        <v>69</v>
      </c>
      <c r="E5" s="492" t="s">
        <v>247</v>
      </c>
      <c r="F5" s="493"/>
      <c r="G5" s="493"/>
      <c r="H5" s="493"/>
      <c r="I5" s="494"/>
      <c r="J5" s="495"/>
      <c r="K5" s="496"/>
      <c r="L5" s="337"/>
      <c r="M5" s="338" t="s">
        <v>250</v>
      </c>
      <c r="N5" s="45"/>
      <c r="O5" s="102"/>
      <c r="P5" s="45"/>
      <c r="Q5" s="45"/>
      <c r="R5" s="45"/>
      <c r="S5" s="45"/>
      <c r="T5" s="45"/>
      <c r="U5" s="45"/>
      <c r="V5" s="45"/>
    </row>
    <row r="6" spans="1:24" ht="12" customHeight="1" x14ac:dyDescent="0.2">
      <c r="A6" s="354"/>
      <c r="B6" s="46"/>
      <c r="C6" s="46"/>
      <c r="D6" s="46"/>
      <c r="E6" s="59"/>
      <c r="F6" s="375" t="s">
        <v>257</v>
      </c>
      <c r="G6" s="375" t="s">
        <v>258</v>
      </c>
      <c r="H6" s="376" t="s">
        <v>259</v>
      </c>
      <c r="I6" s="375" t="s">
        <v>260</v>
      </c>
      <c r="J6" s="59"/>
      <c r="K6" s="59"/>
      <c r="L6" s="59"/>
      <c r="M6" s="355"/>
      <c r="N6" s="45"/>
      <c r="O6" s="45"/>
      <c r="P6" s="45"/>
      <c r="Q6" s="45"/>
      <c r="R6" s="45"/>
      <c r="S6" s="45"/>
      <c r="T6" s="45"/>
      <c r="U6" s="45"/>
      <c r="V6" s="45"/>
    </row>
    <row r="7" spans="1:24" ht="24.75" customHeight="1" x14ac:dyDescent="0.2">
      <c r="A7" s="354"/>
      <c r="B7" s="46"/>
      <c r="C7" s="46"/>
      <c r="D7" s="46"/>
      <c r="E7" s="353" t="str">
        <f ca="1">IF(AND('- A -'!N17=0,'- A -'!M17&lt;&gt;""),"1ero Grupo A",'- A -'!M17)</f>
        <v>KA-POOM</v>
      </c>
      <c r="F7" s="380">
        <v>25</v>
      </c>
      <c r="G7" s="380">
        <v>25</v>
      </c>
      <c r="H7" s="380"/>
      <c r="I7" s="374">
        <v>2</v>
      </c>
      <c r="J7" s="103"/>
      <c r="K7" s="104"/>
      <c r="L7" s="59"/>
      <c r="M7" s="355"/>
      <c r="N7" s="45"/>
      <c r="O7" s="45"/>
      <c r="P7" s="45"/>
      <c r="Q7" s="45"/>
      <c r="R7" s="45"/>
      <c r="S7" s="45"/>
      <c r="T7" s="45"/>
      <c r="U7" s="45"/>
      <c r="V7" s="45"/>
    </row>
    <row r="8" spans="1:24" ht="24.75" customHeight="1" x14ac:dyDescent="0.2">
      <c r="A8" s="339" t="str">
        <f>IF(OR(E8="en juego",E8="hoy!",E8="finalizado"),"  -&gt;     1","1")</f>
        <v>1</v>
      </c>
      <c r="B8" s="340" t="s">
        <v>251</v>
      </c>
      <c r="C8" s="341">
        <v>41969</v>
      </c>
      <c r="D8" s="342" t="s">
        <v>208</v>
      </c>
      <c r="E8" s="356" t="str">
        <f>IF(OR(C8="",D8="",C8&lt;$O$4),"",IF(C8=$O$4,IF(AND(D8&lt;=$V$24,$V$24&lt;=(D8+0.08333333333)),"en juego",IF($V$24&lt;D8,"hoy!","finalizado")),IF($O$4&gt;C8,"finalizado","")))</f>
        <v/>
      </c>
      <c r="F8" s="381"/>
      <c r="G8" s="381"/>
      <c r="H8" s="381"/>
      <c r="I8" s="382"/>
      <c r="J8" s="60"/>
      <c r="K8" s="61"/>
      <c r="L8" s="59"/>
      <c r="M8" s="393" t="str">
        <f ca="1">IF(AND(E7&lt;&gt;"",E9&lt;&gt;""),IF(OR(I7="",I9="",AND(I7=I9,OR(J7="",J9=""))),"CF1",IF(I7=I9,IF(J7&gt;J9,E7,E9),IF(I7&gt;I9,E7,E9))),"")</f>
        <v>KA-POOM</v>
      </c>
      <c r="N8" s="45"/>
      <c r="O8" s="45"/>
      <c r="P8" s="45"/>
      <c r="Q8" s="45"/>
      <c r="R8" s="45"/>
      <c r="S8" s="45"/>
      <c r="T8" s="45"/>
      <c r="U8" s="45"/>
      <c r="V8" s="45"/>
    </row>
    <row r="9" spans="1:24" ht="24.75" customHeight="1" x14ac:dyDescent="0.2">
      <c r="A9" s="354"/>
      <c r="B9" s="358"/>
      <c r="C9" s="46"/>
      <c r="D9" s="46"/>
      <c r="E9" s="353" t="str">
        <f ca="1">IF(AND('- B -'!N18=0,'- B -'!M18&lt;&gt;""),"2do Grupo B",'- B -'!M18)</f>
        <v>BANDYBALL</v>
      </c>
      <c r="F9" s="380">
        <v>23</v>
      </c>
      <c r="G9" s="380">
        <v>11</v>
      </c>
      <c r="H9" s="380"/>
      <c r="I9" s="374">
        <v>0</v>
      </c>
      <c r="J9" s="105"/>
      <c r="K9" s="106"/>
      <c r="L9" s="59"/>
      <c r="M9" s="355"/>
      <c r="N9" s="45"/>
      <c r="O9" s="45"/>
      <c r="P9" s="45"/>
      <c r="Q9" s="45"/>
      <c r="R9" s="45"/>
      <c r="S9" s="45"/>
      <c r="T9" s="45"/>
      <c r="U9" s="45"/>
      <c r="V9" s="45"/>
    </row>
    <row r="10" spans="1:24" ht="24.75" customHeight="1" x14ac:dyDescent="0.2">
      <c r="A10" s="354"/>
      <c r="B10" s="358"/>
      <c r="C10" s="46"/>
      <c r="D10" s="46"/>
      <c r="E10" s="359"/>
      <c r="F10" s="376"/>
      <c r="G10" s="376"/>
      <c r="H10" s="376"/>
      <c r="I10" s="382"/>
      <c r="J10" s="59"/>
      <c r="K10" s="59"/>
      <c r="L10" s="59"/>
      <c r="M10" s="355"/>
      <c r="N10" s="45"/>
      <c r="O10" s="45"/>
      <c r="P10" s="45"/>
      <c r="Q10" s="45"/>
      <c r="R10" s="45"/>
      <c r="S10" s="45"/>
      <c r="T10" s="45"/>
      <c r="U10" s="45"/>
      <c r="V10" s="45"/>
    </row>
    <row r="11" spans="1:24" ht="24.75" customHeight="1" x14ac:dyDescent="0.2">
      <c r="A11" s="354"/>
      <c r="B11" s="358"/>
      <c r="C11" s="46"/>
      <c r="D11" s="46"/>
      <c r="E11" s="353" t="str">
        <f ca="1">IF(AND('- B -'!N17=0,'- B -'!M17&lt;&gt;""),"1ero Grupo B",'- B -'!M17)</f>
        <v>JEY VOLLEY</v>
      </c>
      <c r="F11" s="380">
        <v>22</v>
      </c>
      <c r="G11" s="380">
        <v>25</v>
      </c>
      <c r="H11" s="380">
        <v>15</v>
      </c>
      <c r="I11" s="374">
        <v>2</v>
      </c>
      <c r="J11" s="103"/>
      <c r="K11" s="104"/>
      <c r="L11" s="59"/>
      <c r="M11" s="355"/>
      <c r="N11" s="45"/>
      <c r="O11" s="45"/>
      <c r="P11" s="45"/>
      <c r="Q11" s="45"/>
      <c r="R11" s="45"/>
      <c r="S11" s="45"/>
      <c r="T11" s="45"/>
      <c r="U11" s="45"/>
      <c r="V11" s="45"/>
    </row>
    <row r="12" spans="1:24" ht="24.75" customHeight="1" x14ac:dyDescent="0.2">
      <c r="A12" s="339">
        <v>2</v>
      </c>
      <c r="B12" s="340" t="s">
        <v>251</v>
      </c>
      <c r="C12" s="341">
        <v>41971</v>
      </c>
      <c r="D12" s="342">
        <v>0.54166666666666663</v>
      </c>
      <c r="E12" s="356" t="str">
        <f>IF(OR(C12="",D12="",C12&lt;$O$4),"",IF(C12=$O$4,IF(AND(D12&lt;=$V$24,$V$24&lt;=(D12+0.08333333333)),"en juego",IF($V$24&lt;D12,"hoy!","finalizado")),IF($O$4&gt;C12,"finalizado","")))</f>
        <v/>
      </c>
      <c r="F12" s="381"/>
      <c r="G12" s="381"/>
      <c r="H12" s="381"/>
      <c r="I12" s="382"/>
      <c r="J12" s="60"/>
      <c r="K12" s="61"/>
      <c r="L12" s="59"/>
      <c r="M12" s="393" t="str">
        <f ca="1">IF(AND(E11&lt;&gt;"",E13&lt;&gt;""),IF(OR(I11="",I13="",AND(I11=I13,OR(J11="",J13=""))),"CF2",IF(I11=I13,IF(J11&gt;J13,E11,E13),IF(I11&gt;I13,E11,E13))),"")</f>
        <v>JEY VOLLEY</v>
      </c>
      <c r="N12" s="45"/>
      <c r="O12" s="45"/>
      <c r="P12" s="45"/>
      <c r="Q12" s="45"/>
      <c r="R12" s="45"/>
      <c r="S12" s="45"/>
      <c r="T12" s="45"/>
      <c r="U12" s="45"/>
      <c r="V12" s="45"/>
    </row>
    <row r="13" spans="1:24" ht="24.75" customHeight="1" x14ac:dyDescent="0.2">
      <c r="A13" s="354"/>
      <c r="B13" s="358"/>
      <c r="C13" s="46"/>
      <c r="D13" s="46"/>
      <c r="E13" s="353" t="str">
        <f ca="1">IF(AND('- A -'!N18=0,'- A -'!M18&lt;&gt;""),"2do Grupo A",'- A -'!M18)</f>
        <v>SUPER ZONA</v>
      </c>
      <c r="F13" s="380">
        <v>25</v>
      </c>
      <c r="G13" s="380">
        <v>20</v>
      </c>
      <c r="H13" s="380">
        <v>10</v>
      </c>
      <c r="I13" s="374">
        <v>1</v>
      </c>
      <c r="J13" s="105"/>
      <c r="K13" s="106"/>
      <c r="L13" s="59"/>
      <c r="M13" s="355"/>
      <c r="N13" s="45"/>
      <c r="O13" s="45"/>
      <c r="P13" s="45"/>
      <c r="Q13" s="45"/>
      <c r="R13" s="45"/>
      <c r="S13" s="45"/>
      <c r="T13" s="45"/>
      <c r="U13" s="45"/>
      <c r="V13" s="45"/>
    </row>
    <row r="14" spans="1:24" ht="24.75" customHeight="1" x14ac:dyDescent="0.2">
      <c r="A14" s="354"/>
      <c r="B14" s="358"/>
      <c r="C14" s="46"/>
      <c r="D14" s="46"/>
      <c r="E14" s="359"/>
      <c r="F14" s="376"/>
      <c r="G14" s="376"/>
      <c r="H14" s="376"/>
      <c r="I14" s="382"/>
      <c r="J14" s="59"/>
      <c r="K14" s="59"/>
      <c r="L14" s="59"/>
      <c r="M14" s="355"/>
      <c r="N14" s="45"/>
      <c r="O14" s="45"/>
      <c r="P14" s="45"/>
      <c r="Q14" s="45"/>
      <c r="R14" s="45"/>
      <c r="S14" s="45"/>
      <c r="T14" s="45"/>
      <c r="U14" s="45"/>
      <c r="V14" s="45"/>
    </row>
    <row r="15" spans="1:24" ht="24.75" customHeight="1" x14ac:dyDescent="0.2">
      <c r="A15" s="354"/>
      <c r="B15" s="358"/>
      <c r="C15" s="46"/>
      <c r="D15" s="46"/>
      <c r="E15" s="353" t="str">
        <f ca="1">IF(AND('- C -'!N17=0,'- C -'!M17&lt;&gt;""),"1ero Grupo C",'- C -'!M17)</f>
        <v>UN EQUIPO</v>
      </c>
      <c r="F15" s="380">
        <v>25</v>
      </c>
      <c r="G15" s="380">
        <v>25</v>
      </c>
      <c r="H15" s="380"/>
      <c r="I15" s="374">
        <v>2</v>
      </c>
      <c r="J15" s="103"/>
      <c r="K15" s="104"/>
      <c r="L15" s="59"/>
      <c r="M15" s="355"/>
      <c r="N15" s="45"/>
      <c r="O15" s="45"/>
      <c r="P15" s="45"/>
      <c r="Q15" s="45"/>
      <c r="R15" s="45"/>
      <c r="S15" s="45"/>
      <c r="T15" s="45"/>
      <c r="U15" s="45"/>
      <c r="V15" s="45"/>
    </row>
    <row r="16" spans="1:24" ht="24.75" customHeight="1" x14ac:dyDescent="0.2">
      <c r="A16" s="389">
        <v>3</v>
      </c>
      <c r="B16" s="390" t="s">
        <v>251</v>
      </c>
      <c r="C16" s="391">
        <v>41975</v>
      </c>
      <c r="D16" s="392">
        <v>0.54166666666666663</v>
      </c>
      <c r="E16" s="356" t="str">
        <f>IF(OR(C16="",D16="",C16&lt;$O$4),"",IF(C16=$O$4,IF(AND(D16&lt;=$V$24,$V$24&lt;=(D16+0.08333333333)),"en juego",IF($V$24&lt;D16,"hoy!","finalizado")),IF($O$4&gt;C16,"finalizado","")))</f>
        <v/>
      </c>
      <c r="F16" s="381"/>
      <c r="G16" s="381"/>
      <c r="H16" s="381"/>
      <c r="I16" s="382"/>
      <c r="J16" s="60"/>
      <c r="K16" s="61"/>
      <c r="L16" s="59"/>
      <c r="M16" s="393" t="str">
        <f ca="1">IF(AND(E15&lt;&gt;"",E17&lt;&gt;""),IF(OR(I15="",I17="",AND(I15=I17,OR(J15="",J17=""))),"CF3",IF(I15=I17,IF(J15&gt;J17,E15,E17),IF(I15&gt;I17,E15,E17))),"")</f>
        <v>UN EQUIPO</v>
      </c>
      <c r="N16" s="45"/>
      <c r="O16" s="45"/>
      <c r="P16" s="45"/>
      <c r="Q16" s="45"/>
      <c r="R16" s="45"/>
      <c r="S16" s="45"/>
      <c r="T16" s="45"/>
      <c r="U16" s="45"/>
      <c r="V16" s="45"/>
    </row>
    <row r="17" spans="1:22" ht="24.75" customHeight="1" x14ac:dyDescent="0.2">
      <c r="A17" s="354"/>
      <c r="B17" s="358"/>
      <c r="C17" s="46"/>
      <c r="D17" s="46"/>
      <c r="E17" s="353" t="str">
        <f>IF(AND('- D -'!N18=0,'- D -'!M18&lt;&gt;""),"2do Grupo D",'- D -'!M18)</f>
        <v>FEBQ</v>
      </c>
      <c r="F17" s="380">
        <v>18</v>
      </c>
      <c r="G17" s="380">
        <v>21</v>
      </c>
      <c r="H17" s="380"/>
      <c r="I17" s="374">
        <v>0</v>
      </c>
      <c r="J17" s="105"/>
      <c r="K17" s="106"/>
      <c r="L17" s="59"/>
      <c r="M17" s="355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24.75" customHeight="1" x14ac:dyDescent="0.2">
      <c r="A18" s="354"/>
      <c r="B18" s="358"/>
      <c r="C18" s="46"/>
      <c r="D18" s="46"/>
      <c r="E18" s="359"/>
      <c r="F18" s="376"/>
      <c r="G18" s="376"/>
      <c r="H18" s="376"/>
      <c r="I18" s="382"/>
      <c r="J18" s="59"/>
      <c r="K18" s="59"/>
      <c r="L18" s="59"/>
      <c r="M18" s="355"/>
      <c r="N18" s="45"/>
      <c r="O18" s="45"/>
      <c r="P18" s="45"/>
      <c r="Q18" s="45"/>
      <c r="R18" s="45"/>
      <c r="S18" s="45"/>
      <c r="T18" s="45"/>
      <c r="U18" s="45"/>
      <c r="V18" s="45"/>
    </row>
    <row r="19" spans="1:22" ht="24.75" customHeight="1" x14ac:dyDescent="0.2">
      <c r="A19" s="354"/>
      <c r="B19" s="358"/>
      <c r="C19" s="46"/>
      <c r="D19" s="46"/>
      <c r="E19" s="353" t="str">
        <f>IF(AND('- D -'!N17=0,'- D -'!M17&lt;&gt;""),"2do Grupo D",'- D -'!M17)</f>
        <v>FC</v>
      </c>
      <c r="F19" s="380">
        <v>18</v>
      </c>
      <c r="G19" s="380">
        <v>25</v>
      </c>
      <c r="H19" s="380">
        <v>9</v>
      </c>
      <c r="I19" s="374">
        <v>1</v>
      </c>
      <c r="J19" s="103"/>
      <c r="K19" s="104"/>
      <c r="L19" s="59"/>
      <c r="M19" s="355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24.75" customHeight="1" x14ac:dyDescent="0.2">
      <c r="A20" s="339">
        <v>4</v>
      </c>
      <c r="B20" s="340" t="s">
        <v>251</v>
      </c>
      <c r="C20" s="341">
        <v>41970</v>
      </c>
      <c r="D20" s="342" t="s">
        <v>208</v>
      </c>
      <c r="E20" s="356" t="str">
        <f>IF(OR(C20="",D20="",C20&lt;$O$4),"",IF(C20=$O$4,IF(AND(D20&lt;=$V$24,$V$24&lt;=(D20+0.08333333333)),"en juego",IF($V$24&lt;D20,"hoy!","finalizado")),IF($O$4&gt;C20,"finalizado","")))</f>
        <v/>
      </c>
      <c r="F20" s="381"/>
      <c r="G20" s="381"/>
      <c r="H20" s="381"/>
      <c r="I20" s="382"/>
      <c r="J20" s="60"/>
      <c r="K20" s="61"/>
      <c r="L20" s="59"/>
      <c r="M20" s="393" t="str">
        <f ca="1">IF(AND(E19&lt;&gt;"",E21&lt;&gt;""),IF(OR(I19="",I21="",AND(I19=I21,OR(J19="",J21=""))),"CF4",IF(I19=I21,IF(J19&gt;J21,E19,E21),IF(I19&gt;I21,E19,E21))),"")</f>
        <v>THE COLLINS</v>
      </c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24.75" customHeight="1" x14ac:dyDescent="0.2">
      <c r="A21" s="354"/>
      <c r="B21" s="46"/>
      <c r="C21" s="46"/>
      <c r="D21" s="46"/>
      <c r="E21" s="353" t="str">
        <f ca="1">IF(AND('- C -'!N18=0,'- C -'!M18&lt;&gt;""),"2do Grupo C",'- C -'!M18)</f>
        <v>THE COLLINS</v>
      </c>
      <c r="F21" s="380">
        <v>25</v>
      </c>
      <c r="G21" s="380">
        <v>17</v>
      </c>
      <c r="H21" s="380">
        <v>15</v>
      </c>
      <c r="I21" s="374">
        <v>2</v>
      </c>
      <c r="J21" s="105"/>
      <c r="K21" s="106"/>
      <c r="L21" s="59"/>
      <c r="M21" s="355"/>
      <c r="N21" s="45"/>
      <c r="O21" s="45"/>
      <c r="P21" s="45"/>
      <c r="Q21" s="45"/>
      <c r="R21" s="45"/>
      <c r="S21" s="45"/>
      <c r="T21" s="45"/>
      <c r="U21" s="45"/>
      <c r="V21" s="45"/>
    </row>
    <row r="22" spans="1:22" ht="15" customHeight="1" x14ac:dyDescent="0.2">
      <c r="A22" s="354"/>
      <c r="B22" s="46"/>
      <c r="C22" s="46"/>
      <c r="D22" s="46"/>
      <c r="E22" s="59"/>
      <c r="F22" s="376"/>
      <c r="G22" s="376"/>
      <c r="H22" s="376"/>
      <c r="I22" s="376"/>
      <c r="J22" s="59"/>
      <c r="K22" s="59"/>
      <c r="L22" s="59"/>
      <c r="M22" s="35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idden="1" x14ac:dyDescent="0.2">
      <c r="A23" s="360"/>
      <c r="B23" s="59"/>
      <c r="C23" s="59"/>
      <c r="D23" s="59"/>
      <c r="E23" s="59"/>
      <c r="F23" s="376"/>
      <c r="G23" s="376"/>
      <c r="H23" s="376"/>
      <c r="I23" s="376"/>
      <c r="J23" s="59"/>
      <c r="K23" s="59"/>
      <c r="L23" s="59"/>
      <c r="M23" s="355"/>
      <c r="N23" s="45"/>
      <c r="O23" s="45"/>
      <c r="P23" s="45"/>
      <c r="Q23" s="45"/>
      <c r="R23" s="45"/>
      <c r="S23" s="45"/>
      <c r="T23" s="45"/>
      <c r="U23" s="107">
        <f>HOUR(P4)</f>
        <v>0</v>
      </c>
      <c r="V23" s="107">
        <f>MINUTE(P4)</f>
        <v>0</v>
      </c>
    </row>
    <row r="24" spans="1:22" hidden="1" x14ac:dyDescent="0.2">
      <c r="A24" s="360"/>
      <c r="B24" s="59"/>
      <c r="C24" s="59"/>
      <c r="D24" s="59"/>
      <c r="E24" s="59"/>
      <c r="F24" s="376"/>
      <c r="G24" s="376"/>
      <c r="H24" s="376"/>
      <c r="I24" s="376"/>
      <c r="J24" s="59"/>
      <c r="K24" s="59"/>
      <c r="L24" s="59"/>
      <c r="M24" s="355"/>
      <c r="N24" s="45"/>
      <c r="O24" s="45"/>
      <c r="P24" s="45"/>
      <c r="Q24" s="45"/>
      <c r="R24" s="45"/>
      <c r="S24" s="45"/>
      <c r="T24" s="45"/>
      <c r="U24" s="107"/>
      <c r="V24" s="108">
        <f>TIME(U23,V23,0)</f>
        <v>0</v>
      </c>
    </row>
    <row r="25" spans="1:22" ht="15" customHeight="1" thickBot="1" x14ac:dyDescent="0.25">
      <c r="A25" s="361"/>
      <c r="B25" s="362"/>
      <c r="C25" s="362"/>
      <c r="D25" s="362"/>
      <c r="E25" s="362"/>
      <c r="F25" s="383"/>
      <c r="G25" s="383"/>
      <c r="H25" s="383"/>
      <c r="I25" s="384"/>
      <c r="J25" s="362"/>
      <c r="K25" s="362"/>
      <c r="L25" s="362"/>
      <c r="M25" s="363"/>
      <c r="N25" s="45"/>
      <c r="O25" s="45"/>
      <c r="P25" s="45"/>
      <c r="Q25" s="45"/>
      <c r="R25" s="45"/>
      <c r="S25" s="45"/>
      <c r="T25" s="45"/>
      <c r="U25" s="45"/>
      <c r="V25" s="45"/>
    </row>
    <row r="26" spans="1:22" x14ac:dyDescent="0.2">
      <c r="A26" s="45"/>
      <c r="B26" s="45"/>
      <c r="C26" s="45"/>
      <c r="D26" s="45"/>
      <c r="E26" s="45"/>
      <c r="F26" s="385"/>
      <c r="G26" s="385"/>
      <c r="H26" s="385"/>
      <c r="I26" s="386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x14ac:dyDescent="0.2">
      <c r="A27" s="45"/>
      <c r="B27" s="45"/>
      <c r="C27" s="45"/>
      <c r="D27" s="45"/>
      <c r="E27" s="45"/>
      <c r="F27" s="385"/>
      <c r="G27" s="385"/>
      <c r="H27" s="385"/>
      <c r="I27" s="386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x14ac:dyDescent="0.2">
      <c r="A28" s="45"/>
      <c r="B28" s="45"/>
      <c r="C28" s="45"/>
      <c r="D28" s="45"/>
      <c r="E28" s="45"/>
      <c r="F28" s="385"/>
      <c r="G28" s="385"/>
      <c r="H28" s="385"/>
      <c r="I28" s="386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x14ac:dyDescent="0.2">
      <c r="A29" s="45"/>
      <c r="B29" s="45"/>
      <c r="C29" s="45"/>
      <c r="D29" s="45"/>
      <c r="E29" s="45"/>
      <c r="F29" s="385"/>
      <c r="G29" s="385"/>
      <c r="H29" s="385"/>
      <c r="I29" s="386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x14ac:dyDescent="0.2">
      <c r="A30" s="45"/>
      <c r="B30" s="45"/>
      <c r="C30" s="45"/>
      <c r="D30" s="45"/>
      <c r="E30" s="45"/>
      <c r="F30" s="385"/>
      <c r="G30" s="385"/>
      <c r="H30" s="385"/>
      <c r="I30" s="386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x14ac:dyDescent="0.2">
      <c r="A31" s="45"/>
      <c r="B31" s="45"/>
      <c r="C31" s="45"/>
      <c r="D31" s="45"/>
      <c r="E31" s="45"/>
      <c r="F31" s="385"/>
      <c r="G31" s="385"/>
      <c r="H31" s="385"/>
      <c r="I31" s="386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x14ac:dyDescent="0.2">
      <c r="A32" s="45"/>
      <c r="B32" s="45"/>
      <c r="C32" s="45"/>
      <c r="D32" s="45"/>
      <c r="E32" s="45"/>
      <c r="F32" s="385"/>
      <c r="G32" s="385"/>
      <c r="H32" s="385"/>
      <c r="I32" s="386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x14ac:dyDescent="0.2">
      <c r="A33" s="45"/>
      <c r="B33" s="45"/>
      <c r="C33" s="45"/>
      <c r="D33" s="45"/>
      <c r="E33" s="45"/>
      <c r="F33" s="385"/>
      <c r="G33" s="385"/>
      <c r="H33" s="385"/>
      <c r="I33" s="386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x14ac:dyDescent="0.2">
      <c r="A34" s="45"/>
      <c r="B34" s="45"/>
      <c r="C34" s="45"/>
      <c r="D34" s="45"/>
      <c r="E34" s="45"/>
      <c r="F34" s="385"/>
      <c r="G34" s="385"/>
      <c r="H34" s="385"/>
      <c r="I34" s="386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x14ac:dyDescent="0.2">
      <c r="A35" s="45"/>
      <c r="B35" s="45"/>
      <c r="C35" s="45"/>
      <c r="D35" s="45"/>
      <c r="E35" s="45"/>
      <c r="F35" s="385"/>
      <c r="G35" s="385"/>
      <c r="H35" s="385"/>
      <c r="I35" s="386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x14ac:dyDescent="0.2">
      <c r="A36" s="45"/>
      <c r="B36" s="45"/>
      <c r="C36" s="45"/>
      <c r="D36" s="45"/>
      <c r="E36" s="45"/>
      <c r="F36" s="385"/>
      <c r="G36" s="385"/>
      <c r="H36" s="385"/>
      <c r="I36" s="386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x14ac:dyDescent="0.2">
      <c r="A37" s="45"/>
      <c r="B37" s="45"/>
      <c r="C37" s="45"/>
      <c r="D37" s="45"/>
      <c r="E37" s="45"/>
      <c r="F37" s="385"/>
      <c r="G37" s="385"/>
      <c r="H37" s="385"/>
      <c r="I37" s="386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x14ac:dyDescent="0.2">
      <c r="A38" s="45"/>
      <c r="B38" s="45"/>
      <c r="C38" s="45"/>
      <c r="D38" s="45"/>
      <c r="E38" s="45"/>
      <c r="F38" s="385"/>
      <c r="G38" s="385"/>
      <c r="H38" s="385"/>
      <c r="I38" s="386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x14ac:dyDescent="0.2">
      <c r="A39" s="45"/>
      <c r="B39" s="45"/>
      <c r="C39" s="45"/>
      <c r="D39" s="45"/>
      <c r="E39" s="45"/>
      <c r="F39" s="385"/>
      <c r="G39" s="385"/>
      <c r="H39" s="385"/>
      <c r="I39" s="386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x14ac:dyDescent="0.2">
      <c r="A40" s="45"/>
      <c r="B40" s="45"/>
      <c r="C40" s="45"/>
      <c r="D40" s="45"/>
      <c r="E40" s="45"/>
      <c r="F40" s="385"/>
      <c r="G40" s="385"/>
      <c r="H40" s="385"/>
      <c r="I40" s="386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x14ac:dyDescent="0.2">
      <c r="A41" s="45"/>
      <c r="B41" s="45"/>
      <c r="C41" s="45"/>
      <c r="D41" s="45"/>
      <c r="E41" s="45"/>
      <c r="F41" s="385"/>
      <c r="G41" s="385"/>
      <c r="H41" s="385"/>
      <c r="I41" s="386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x14ac:dyDescent="0.2">
      <c r="A42" s="45"/>
      <c r="B42" s="45"/>
      <c r="C42" s="45"/>
      <c r="D42" s="45"/>
      <c r="E42" s="45"/>
      <c r="F42" s="385"/>
      <c r="G42" s="385"/>
      <c r="H42" s="385"/>
      <c r="I42" s="386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x14ac:dyDescent="0.2">
      <c r="A43" s="45"/>
      <c r="B43" s="45"/>
      <c r="C43" s="45"/>
      <c r="D43" s="45"/>
      <c r="E43" s="45"/>
      <c r="F43" s="385"/>
      <c r="G43" s="385"/>
      <c r="H43" s="385"/>
      <c r="I43" s="386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x14ac:dyDescent="0.2">
      <c r="A44" s="45"/>
      <c r="B44" s="45"/>
      <c r="C44" s="45"/>
      <c r="D44" s="45"/>
      <c r="E44" s="45"/>
      <c r="F44" s="385"/>
      <c r="G44" s="385"/>
      <c r="H44" s="385"/>
      <c r="I44" s="386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x14ac:dyDescent="0.2">
      <c r="A45" s="45"/>
      <c r="B45" s="45"/>
      <c r="C45" s="45"/>
      <c r="D45" s="45"/>
      <c r="E45" s="45"/>
      <c r="F45" s="385"/>
      <c r="G45" s="385"/>
      <c r="H45" s="385"/>
      <c r="I45" s="386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x14ac:dyDescent="0.2">
      <c r="A46" s="45"/>
      <c r="B46" s="45"/>
      <c r="C46" s="45"/>
      <c r="D46" s="45"/>
      <c r="E46" s="45"/>
      <c r="F46" s="385"/>
      <c r="G46" s="385"/>
      <c r="H46" s="385"/>
      <c r="I46" s="386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x14ac:dyDescent="0.2">
      <c r="A47" s="45"/>
      <c r="B47" s="45"/>
      <c r="C47" s="45"/>
      <c r="D47" s="45"/>
      <c r="E47" s="45"/>
      <c r="F47" s="385"/>
      <c r="G47" s="385"/>
      <c r="H47" s="385"/>
      <c r="I47" s="386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x14ac:dyDescent="0.2">
      <c r="A48" s="45"/>
      <c r="B48" s="45"/>
      <c r="C48" s="45"/>
      <c r="D48" s="45"/>
      <c r="E48" s="45"/>
      <c r="F48" s="385"/>
      <c r="G48" s="385"/>
      <c r="H48" s="385"/>
      <c r="I48" s="386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x14ac:dyDescent="0.2">
      <c r="A49" s="45"/>
      <c r="B49" s="45"/>
      <c r="C49" s="45"/>
      <c r="D49" s="45"/>
      <c r="E49" s="45"/>
      <c r="F49" s="385"/>
      <c r="G49" s="385"/>
      <c r="H49" s="385"/>
      <c r="I49" s="386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x14ac:dyDescent="0.2">
      <c r="A50" s="45"/>
      <c r="B50" s="45"/>
      <c r="C50" s="45"/>
      <c r="D50" s="45"/>
      <c r="E50" s="45"/>
      <c r="F50" s="385"/>
      <c r="G50" s="385"/>
      <c r="H50" s="385"/>
      <c r="I50" s="386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x14ac:dyDescent="0.2">
      <c r="A51" s="45"/>
      <c r="B51" s="45"/>
      <c r="C51" s="45"/>
      <c r="D51" s="45"/>
      <c r="E51" s="45"/>
      <c r="F51" s="385"/>
      <c r="G51" s="385"/>
      <c r="H51" s="385"/>
      <c r="I51" s="386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x14ac:dyDescent="0.2">
      <c r="A52" s="45"/>
      <c r="B52" s="45"/>
      <c r="C52" s="45"/>
      <c r="D52" s="45"/>
      <c r="E52" s="45"/>
      <c r="F52" s="385"/>
      <c r="G52" s="385"/>
      <c r="H52" s="385"/>
      <c r="I52" s="386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x14ac:dyDescent="0.2">
      <c r="A53" s="45"/>
      <c r="B53" s="45"/>
      <c r="C53" s="45"/>
      <c r="D53" s="45"/>
      <c r="E53" s="45"/>
      <c r="F53" s="385"/>
      <c r="G53" s="385"/>
      <c r="H53" s="385"/>
      <c r="I53" s="386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x14ac:dyDescent="0.2">
      <c r="A54" s="45"/>
      <c r="B54" s="45"/>
      <c r="C54" s="45"/>
      <c r="D54" s="45"/>
      <c r="E54" s="45"/>
      <c r="F54" s="385"/>
      <c r="G54" s="385"/>
      <c r="H54" s="385"/>
      <c r="I54" s="386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x14ac:dyDescent="0.2">
      <c r="A55" s="45"/>
      <c r="B55" s="45"/>
      <c r="C55" s="45"/>
      <c r="D55" s="45"/>
      <c r="E55" s="45"/>
      <c r="F55" s="385"/>
      <c r="G55" s="385"/>
      <c r="H55" s="385"/>
      <c r="I55" s="386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x14ac:dyDescent="0.2">
      <c r="A56" s="45"/>
      <c r="B56" s="45"/>
      <c r="C56" s="45"/>
      <c r="D56" s="45"/>
      <c r="E56" s="45"/>
      <c r="F56" s="385"/>
      <c r="G56" s="385"/>
      <c r="H56" s="385"/>
      <c r="I56" s="386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x14ac:dyDescent="0.2">
      <c r="A57" s="45"/>
      <c r="B57" s="45"/>
      <c r="C57" s="45"/>
      <c r="D57" s="45"/>
      <c r="E57" s="45"/>
      <c r="F57" s="385"/>
      <c r="G57" s="385"/>
      <c r="H57" s="385"/>
      <c r="I57" s="386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1:22" x14ac:dyDescent="0.2">
      <c r="A58" s="45"/>
      <c r="B58" s="45"/>
      <c r="C58" s="45"/>
      <c r="D58" s="45"/>
      <c r="E58" s="45"/>
      <c r="F58" s="385"/>
      <c r="G58" s="385"/>
      <c r="H58" s="385"/>
      <c r="I58" s="386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x14ac:dyDescent="0.2">
      <c r="A59" s="45"/>
      <c r="B59" s="45"/>
      <c r="C59" s="45"/>
      <c r="D59" s="45"/>
      <c r="E59" s="45"/>
      <c r="F59" s="385"/>
      <c r="G59" s="385"/>
      <c r="H59" s="385"/>
      <c r="I59" s="386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1:22" x14ac:dyDescent="0.2">
      <c r="A60" s="45"/>
      <c r="B60" s="45"/>
      <c r="C60" s="45"/>
      <c r="D60" s="45"/>
      <c r="E60" s="45"/>
      <c r="F60" s="385"/>
      <c r="G60" s="385"/>
      <c r="H60" s="385"/>
      <c r="I60" s="386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1:22" x14ac:dyDescent="0.2">
      <c r="A61" s="45"/>
      <c r="B61" s="45"/>
      <c r="C61" s="45"/>
      <c r="D61" s="45"/>
      <c r="E61" s="45"/>
      <c r="F61" s="385"/>
      <c r="G61" s="385"/>
      <c r="H61" s="385"/>
      <c r="I61" s="386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1:22" x14ac:dyDescent="0.2">
      <c r="A62" s="45"/>
      <c r="B62" s="45"/>
      <c r="C62" s="45"/>
      <c r="D62" s="45"/>
      <c r="E62" s="45"/>
      <c r="F62" s="385"/>
      <c r="G62" s="385"/>
      <c r="H62" s="385"/>
      <c r="I62" s="386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1:22" x14ac:dyDescent="0.2">
      <c r="A63" s="45"/>
      <c r="B63" s="45"/>
      <c r="C63" s="45"/>
      <c r="D63" s="45"/>
      <c r="E63" s="45"/>
      <c r="F63" s="385"/>
      <c r="G63" s="385"/>
      <c r="H63" s="385"/>
      <c r="I63" s="386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1:22" x14ac:dyDescent="0.2">
      <c r="A64" s="45"/>
      <c r="B64" s="45"/>
      <c r="C64" s="45"/>
      <c r="D64" s="45"/>
      <c r="E64" s="45"/>
      <c r="F64" s="385"/>
      <c r="G64" s="385"/>
      <c r="H64" s="385"/>
      <c r="I64" s="386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1:22" x14ac:dyDescent="0.2">
      <c r="A65" s="45"/>
      <c r="B65" s="45"/>
      <c r="C65" s="45"/>
      <c r="D65" s="45"/>
      <c r="E65" s="45"/>
      <c r="F65" s="385"/>
      <c r="G65" s="385"/>
      <c r="H65" s="385"/>
      <c r="I65" s="386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1:22" x14ac:dyDescent="0.2">
      <c r="A66" s="45"/>
      <c r="B66" s="45"/>
      <c r="C66" s="45"/>
      <c r="D66" s="45"/>
      <c r="E66" s="45"/>
      <c r="F66" s="385"/>
      <c r="G66" s="385"/>
      <c r="H66" s="385"/>
      <c r="I66" s="386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1:22" x14ac:dyDescent="0.2">
      <c r="A67" s="45"/>
      <c r="B67" s="45"/>
      <c r="C67" s="45"/>
      <c r="D67" s="45"/>
      <c r="E67" s="45"/>
      <c r="F67" s="385"/>
      <c r="G67" s="385"/>
      <c r="H67" s="385"/>
      <c r="I67" s="386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2" x14ac:dyDescent="0.2">
      <c r="A68" s="45"/>
      <c r="B68" s="45"/>
      <c r="C68" s="45"/>
      <c r="D68" s="45"/>
      <c r="E68" s="45"/>
      <c r="F68" s="385"/>
      <c r="G68" s="385"/>
      <c r="H68" s="385"/>
      <c r="I68" s="386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x14ac:dyDescent="0.2">
      <c r="A69" s="45"/>
      <c r="B69" s="45"/>
      <c r="C69" s="45"/>
      <c r="D69" s="45"/>
      <c r="E69" s="45"/>
      <c r="F69" s="385"/>
      <c r="G69" s="385"/>
      <c r="H69" s="385"/>
      <c r="I69" s="386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1:22" x14ac:dyDescent="0.2">
      <c r="A70" s="45"/>
      <c r="B70" s="45"/>
      <c r="C70" s="45"/>
      <c r="D70" s="45"/>
      <c r="E70" s="45"/>
      <c r="F70" s="385"/>
      <c r="G70" s="385"/>
      <c r="H70" s="385"/>
      <c r="I70" s="386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2" x14ac:dyDescent="0.2">
      <c r="A71" s="45"/>
      <c r="B71" s="45"/>
      <c r="C71" s="45"/>
      <c r="D71" s="45"/>
      <c r="E71" s="45"/>
      <c r="F71" s="385"/>
      <c r="G71" s="385"/>
      <c r="H71" s="385"/>
      <c r="I71" s="386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1:22" x14ac:dyDescent="0.2">
      <c r="A72" s="45"/>
      <c r="B72" s="45"/>
      <c r="C72" s="45"/>
      <c r="D72" s="45"/>
      <c r="E72" s="45"/>
      <c r="F72" s="385"/>
      <c r="G72" s="385"/>
      <c r="H72" s="385"/>
      <c r="I72" s="386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x14ac:dyDescent="0.2">
      <c r="A73" s="45"/>
      <c r="B73" s="45"/>
      <c r="C73" s="45"/>
      <c r="D73" s="45"/>
      <c r="E73" s="45"/>
      <c r="F73" s="385"/>
      <c r="G73" s="385"/>
      <c r="H73" s="385"/>
      <c r="I73" s="386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1:22" x14ac:dyDescent="0.2">
      <c r="A74" s="45"/>
      <c r="B74" s="45"/>
      <c r="C74" s="45"/>
      <c r="D74" s="45"/>
      <c r="E74" s="45"/>
      <c r="F74" s="385"/>
      <c r="G74" s="385"/>
      <c r="H74" s="385"/>
      <c r="I74" s="386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x14ac:dyDescent="0.2">
      <c r="A75" s="45"/>
      <c r="B75" s="45"/>
      <c r="C75" s="45"/>
      <c r="D75" s="45"/>
      <c r="E75" s="45"/>
      <c r="F75" s="385"/>
      <c r="G75" s="385"/>
      <c r="H75" s="385"/>
      <c r="I75" s="386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2" x14ac:dyDescent="0.2">
      <c r="A76" s="45"/>
      <c r="B76" s="45"/>
      <c r="C76" s="45"/>
      <c r="D76" s="45"/>
      <c r="E76" s="45"/>
      <c r="F76" s="385"/>
      <c r="G76" s="385"/>
      <c r="H76" s="385"/>
      <c r="I76" s="386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2" x14ac:dyDescent="0.2">
      <c r="A77" s="45"/>
      <c r="B77" s="45"/>
      <c r="C77" s="45"/>
      <c r="D77" s="45"/>
      <c r="E77" s="45"/>
      <c r="F77" s="385"/>
      <c r="G77" s="385"/>
      <c r="H77" s="385"/>
      <c r="I77" s="386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1:22" x14ac:dyDescent="0.2">
      <c r="A78" s="45"/>
      <c r="B78" s="45"/>
      <c r="C78" s="45"/>
      <c r="D78" s="45"/>
      <c r="E78" s="45"/>
      <c r="F78" s="385"/>
      <c r="G78" s="385"/>
      <c r="H78" s="385"/>
      <c r="I78" s="386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2" x14ac:dyDescent="0.2">
      <c r="A79" s="45"/>
      <c r="B79" s="45"/>
      <c r="C79" s="45"/>
      <c r="D79" s="45"/>
      <c r="E79" s="45"/>
      <c r="F79" s="385"/>
      <c r="G79" s="385"/>
      <c r="H79" s="385"/>
      <c r="I79" s="386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2" x14ac:dyDescent="0.2">
      <c r="A80" s="45"/>
      <c r="B80" s="45"/>
      <c r="C80" s="45"/>
      <c r="D80" s="45"/>
      <c r="E80" s="45"/>
      <c r="F80" s="385"/>
      <c r="G80" s="385"/>
      <c r="H80" s="385"/>
      <c r="I80" s="386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x14ac:dyDescent="0.2">
      <c r="A81" s="45"/>
      <c r="B81" s="45"/>
      <c r="C81" s="45"/>
      <c r="D81" s="45"/>
      <c r="E81" s="45"/>
      <c r="F81" s="385"/>
      <c r="G81" s="385"/>
      <c r="H81" s="385"/>
      <c r="I81" s="386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1:22" x14ac:dyDescent="0.2">
      <c r="A82" s="45"/>
      <c r="B82" s="45"/>
      <c r="C82" s="45"/>
      <c r="D82" s="45"/>
      <c r="E82" s="45"/>
      <c r="F82" s="385"/>
      <c r="G82" s="385"/>
      <c r="H82" s="385"/>
      <c r="I82" s="386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1:22" x14ac:dyDescent="0.2">
      <c r="A83" s="45"/>
      <c r="B83" s="45"/>
      <c r="C83" s="45"/>
      <c r="D83" s="45"/>
      <c r="E83" s="45"/>
      <c r="F83" s="385"/>
      <c r="G83" s="385"/>
      <c r="H83" s="385"/>
      <c r="I83" s="386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1:22" x14ac:dyDescent="0.2">
      <c r="A84" s="45"/>
      <c r="B84" s="45"/>
      <c r="C84" s="45"/>
      <c r="D84" s="45"/>
      <c r="E84" s="45"/>
      <c r="F84" s="385"/>
      <c r="G84" s="385"/>
      <c r="H84" s="385"/>
      <c r="I84" s="386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1:22" x14ac:dyDescent="0.2">
      <c r="A85" s="45"/>
      <c r="B85" s="45"/>
      <c r="C85" s="45"/>
      <c r="D85" s="45"/>
      <c r="E85" s="45"/>
      <c r="F85" s="385"/>
      <c r="G85" s="385"/>
      <c r="H85" s="385"/>
      <c r="I85" s="386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1:22" x14ac:dyDescent="0.2">
      <c r="A86" s="45"/>
      <c r="B86" s="45"/>
      <c r="C86" s="45"/>
      <c r="D86" s="45"/>
      <c r="E86" s="45"/>
      <c r="F86" s="385"/>
      <c r="G86" s="385"/>
      <c r="H86" s="385"/>
      <c r="I86" s="386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1:22" x14ac:dyDescent="0.2">
      <c r="A87" s="45"/>
      <c r="B87" s="45"/>
      <c r="C87" s="45"/>
      <c r="D87" s="45"/>
      <c r="E87" s="45"/>
      <c r="F87" s="385"/>
      <c r="G87" s="385"/>
      <c r="H87" s="385"/>
      <c r="I87" s="386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x14ac:dyDescent="0.2">
      <c r="A88" s="45"/>
      <c r="B88" s="45"/>
      <c r="C88" s="45"/>
      <c r="D88" s="45"/>
      <c r="E88" s="45"/>
      <c r="F88" s="385"/>
      <c r="G88" s="385"/>
      <c r="H88" s="385"/>
      <c r="I88" s="386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1:22" x14ac:dyDescent="0.2">
      <c r="A89" s="45"/>
      <c r="B89" s="45"/>
      <c r="C89" s="45"/>
      <c r="D89" s="45"/>
      <c r="E89" s="45"/>
      <c r="F89" s="385"/>
      <c r="G89" s="385"/>
      <c r="H89" s="385"/>
      <c r="I89" s="386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x14ac:dyDescent="0.2">
      <c r="A90" s="45"/>
      <c r="B90" s="45"/>
      <c r="C90" s="45"/>
      <c r="D90" s="45"/>
      <c r="E90" s="45"/>
      <c r="F90" s="385"/>
      <c r="G90" s="385"/>
      <c r="H90" s="385"/>
      <c r="I90" s="386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x14ac:dyDescent="0.2">
      <c r="A91" s="45"/>
      <c r="B91" s="45"/>
      <c r="C91" s="45"/>
      <c r="D91" s="45"/>
      <c r="E91" s="45"/>
      <c r="F91" s="385"/>
      <c r="G91" s="385"/>
      <c r="H91" s="385"/>
      <c r="I91" s="386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x14ac:dyDescent="0.2">
      <c r="A92" s="45"/>
      <c r="B92" s="45"/>
      <c r="C92" s="45"/>
      <c r="D92" s="45"/>
      <c r="E92" s="45"/>
      <c r="F92" s="385"/>
      <c r="G92" s="385"/>
      <c r="H92" s="385"/>
      <c r="I92" s="386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1:22" x14ac:dyDescent="0.2">
      <c r="A93" s="45"/>
      <c r="B93" s="45"/>
      <c r="C93" s="45"/>
      <c r="D93" s="45"/>
      <c r="E93" s="45"/>
      <c r="F93" s="385"/>
      <c r="G93" s="385"/>
      <c r="H93" s="385"/>
      <c r="I93" s="386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1:22" x14ac:dyDescent="0.2">
      <c r="A94" s="45"/>
      <c r="B94" s="45"/>
      <c r="C94" s="45"/>
      <c r="D94" s="45"/>
      <c r="E94" s="45"/>
      <c r="F94" s="385"/>
      <c r="G94" s="385"/>
      <c r="H94" s="385"/>
      <c r="I94" s="386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x14ac:dyDescent="0.2">
      <c r="A95" s="45"/>
      <c r="B95" s="45"/>
      <c r="C95" s="45"/>
      <c r="D95" s="45"/>
      <c r="E95" s="45"/>
      <c r="F95" s="385"/>
      <c r="G95" s="385"/>
      <c r="H95" s="385"/>
      <c r="I95" s="386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x14ac:dyDescent="0.2">
      <c r="A96" s="45"/>
      <c r="B96" s="45"/>
      <c r="C96" s="45"/>
      <c r="D96" s="45"/>
      <c r="E96" s="45"/>
      <c r="F96" s="385"/>
      <c r="G96" s="385"/>
      <c r="H96" s="385"/>
      <c r="I96" s="386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x14ac:dyDescent="0.2">
      <c r="A97" s="45"/>
      <c r="B97" s="45"/>
      <c r="C97" s="45"/>
      <c r="D97" s="45"/>
      <c r="E97" s="45"/>
      <c r="F97" s="385"/>
      <c r="G97" s="385"/>
      <c r="H97" s="385"/>
      <c r="I97" s="386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98" spans="1:22" x14ac:dyDescent="0.2">
      <c r="A98" s="45"/>
      <c r="B98" s="45"/>
      <c r="C98" s="45"/>
      <c r="D98" s="45"/>
      <c r="E98" s="45"/>
      <c r="F98" s="385"/>
      <c r="G98" s="385"/>
      <c r="H98" s="385"/>
      <c r="I98" s="386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x14ac:dyDescent="0.2">
      <c r="A99" s="45"/>
      <c r="B99" s="45"/>
      <c r="C99" s="45"/>
      <c r="D99" s="45"/>
      <c r="E99" s="45"/>
      <c r="F99" s="385"/>
      <c r="G99" s="385"/>
      <c r="H99" s="385"/>
      <c r="I99" s="386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x14ac:dyDescent="0.2">
      <c r="A100" s="45"/>
      <c r="B100" s="45"/>
      <c r="C100" s="45"/>
      <c r="D100" s="45"/>
      <c r="E100" s="45"/>
      <c r="F100" s="385"/>
      <c r="G100" s="385"/>
      <c r="H100" s="385"/>
      <c r="I100" s="386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x14ac:dyDescent="0.2">
      <c r="A101" s="45"/>
      <c r="B101" s="45"/>
      <c r="C101" s="45"/>
      <c r="D101" s="45"/>
      <c r="E101" s="45"/>
      <c r="F101" s="385"/>
      <c r="G101" s="385"/>
      <c r="H101" s="385"/>
      <c r="I101" s="386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</row>
    <row r="102" spans="1:22" x14ac:dyDescent="0.2">
      <c r="A102" s="45"/>
      <c r="B102" s="45"/>
      <c r="C102" s="45"/>
      <c r="D102" s="45"/>
      <c r="E102" s="45"/>
      <c r="F102" s="385"/>
      <c r="G102" s="385"/>
      <c r="H102" s="385"/>
      <c r="I102" s="386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x14ac:dyDescent="0.2">
      <c r="A103" s="45"/>
      <c r="B103" s="45"/>
      <c r="C103" s="45"/>
      <c r="D103" s="45"/>
      <c r="E103" s="45"/>
      <c r="F103" s="385"/>
      <c r="G103" s="385"/>
      <c r="H103" s="385"/>
      <c r="I103" s="386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x14ac:dyDescent="0.2">
      <c r="A104" s="45"/>
      <c r="B104" s="45"/>
      <c r="C104" s="45"/>
      <c r="D104" s="45"/>
      <c r="E104" s="45"/>
      <c r="F104" s="385"/>
      <c r="G104" s="385"/>
      <c r="H104" s="385"/>
      <c r="I104" s="386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x14ac:dyDescent="0.2">
      <c r="A105" s="45"/>
      <c r="B105" s="45"/>
      <c r="C105" s="45"/>
      <c r="D105" s="45"/>
      <c r="E105" s="45"/>
      <c r="F105" s="385"/>
      <c r="G105" s="385"/>
      <c r="H105" s="385"/>
      <c r="I105" s="386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x14ac:dyDescent="0.2">
      <c r="A106" s="45"/>
      <c r="B106" s="45"/>
      <c r="C106" s="45"/>
      <c r="D106" s="45"/>
      <c r="E106" s="45"/>
      <c r="F106" s="385"/>
      <c r="G106" s="385"/>
      <c r="H106" s="385"/>
      <c r="I106" s="386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x14ac:dyDescent="0.2">
      <c r="A107" s="45"/>
      <c r="B107" s="45"/>
      <c r="C107" s="45"/>
      <c r="D107" s="45"/>
      <c r="E107" s="45"/>
      <c r="F107" s="385"/>
      <c r="G107" s="385"/>
      <c r="H107" s="385"/>
      <c r="I107" s="386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</row>
    <row r="108" spans="1:22" x14ac:dyDescent="0.2">
      <c r="A108" s="45"/>
      <c r="B108" s="45"/>
      <c r="C108" s="45"/>
      <c r="D108" s="45"/>
      <c r="E108" s="45"/>
      <c r="F108" s="385"/>
      <c r="G108" s="385"/>
      <c r="H108" s="385"/>
      <c r="I108" s="386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</row>
    <row r="109" spans="1:22" x14ac:dyDescent="0.2">
      <c r="A109" s="45"/>
      <c r="B109" s="45"/>
      <c r="C109" s="45"/>
      <c r="D109" s="45"/>
      <c r="E109" s="45"/>
      <c r="F109" s="385"/>
      <c r="G109" s="385"/>
      <c r="H109" s="385"/>
      <c r="I109" s="386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</row>
    <row r="110" spans="1:22" x14ac:dyDescent="0.2">
      <c r="A110" s="45"/>
      <c r="B110" s="45"/>
      <c r="C110" s="45"/>
      <c r="D110" s="45"/>
      <c r="E110" s="45"/>
      <c r="F110" s="385"/>
      <c r="G110" s="385"/>
      <c r="H110" s="385"/>
      <c r="I110" s="386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1:22" x14ac:dyDescent="0.2">
      <c r="A111" s="45"/>
      <c r="B111" s="45"/>
      <c r="C111" s="45"/>
      <c r="D111" s="45"/>
      <c r="E111" s="45"/>
      <c r="F111" s="385"/>
      <c r="G111" s="385"/>
      <c r="H111" s="385"/>
      <c r="I111" s="386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</row>
    <row r="112" spans="1:22" x14ac:dyDescent="0.2">
      <c r="A112" s="45"/>
      <c r="B112" s="45"/>
      <c r="C112" s="45"/>
      <c r="D112" s="45"/>
      <c r="E112" s="45"/>
      <c r="F112" s="385"/>
      <c r="G112" s="385"/>
      <c r="H112" s="385"/>
      <c r="I112" s="386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</row>
    <row r="113" spans="1:22" x14ac:dyDescent="0.2">
      <c r="A113" s="45"/>
      <c r="B113" s="45"/>
      <c r="C113" s="45"/>
      <c r="D113" s="45"/>
      <c r="E113" s="45"/>
      <c r="F113" s="385"/>
      <c r="G113" s="385"/>
      <c r="H113" s="385"/>
      <c r="I113" s="386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</row>
    <row r="114" spans="1:22" x14ac:dyDescent="0.2">
      <c r="A114" s="45"/>
      <c r="B114" s="45"/>
      <c r="C114" s="45"/>
      <c r="D114" s="45"/>
      <c r="E114" s="45"/>
      <c r="F114" s="385"/>
      <c r="G114" s="385"/>
      <c r="H114" s="385"/>
      <c r="I114" s="386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</row>
    <row r="115" spans="1:22" x14ac:dyDescent="0.2">
      <c r="A115" s="45"/>
      <c r="B115" s="45"/>
      <c r="C115" s="45"/>
      <c r="D115" s="45"/>
      <c r="E115" s="45"/>
      <c r="F115" s="385"/>
      <c r="G115" s="385"/>
      <c r="H115" s="385"/>
      <c r="I115" s="386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  <row r="116" spans="1:22" x14ac:dyDescent="0.2">
      <c r="A116" s="45"/>
      <c r="B116" s="45"/>
      <c r="C116" s="45"/>
      <c r="D116" s="45"/>
      <c r="E116" s="45"/>
      <c r="F116" s="385"/>
      <c r="G116" s="385"/>
      <c r="H116" s="385"/>
      <c r="I116" s="386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2" x14ac:dyDescent="0.2">
      <c r="A117" s="45"/>
      <c r="B117" s="45"/>
      <c r="C117" s="45"/>
      <c r="D117" s="45"/>
      <c r="E117" s="45"/>
      <c r="F117" s="385"/>
      <c r="G117" s="385"/>
      <c r="H117" s="385"/>
      <c r="I117" s="386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2" x14ac:dyDescent="0.2">
      <c r="A118" s="45"/>
      <c r="B118" s="45"/>
      <c r="C118" s="45"/>
      <c r="D118" s="45"/>
      <c r="E118" s="45"/>
      <c r="F118" s="385"/>
      <c r="G118" s="385"/>
      <c r="H118" s="385"/>
      <c r="I118" s="386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x14ac:dyDescent="0.2">
      <c r="A119" s="45"/>
      <c r="B119" s="45"/>
      <c r="C119" s="45"/>
      <c r="D119" s="45"/>
      <c r="E119" s="45"/>
      <c r="F119" s="385"/>
      <c r="G119" s="385"/>
      <c r="H119" s="385"/>
      <c r="I119" s="386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x14ac:dyDescent="0.2">
      <c r="A120" s="45"/>
      <c r="B120" s="45"/>
      <c r="C120" s="45"/>
      <c r="D120" s="45"/>
      <c r="E120" s="45"/>
      <c r="F120" s="385"/>
      <c r="G120" s="385"/>
      <c r="H120" s="385"/>
      <c r="I120" s="386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x14ac:dyDescent="0.2">
      <c r="A121" s="45"/>
      <c r="B121" s="45"/>
      <c r="C121" s="45"/>
      <c r="D121" s="45"/>
      <c r="E121" s="45"/>
      <c r="F121" s="385"/>
      <c r="G121" s="385"/>
      <c r="H121" s="385"/>
      <c r="I121" s="386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2" x14ac:dyDescent="0.2">
      <c r="A122" s="45"/>
      <c r="B122" s="45"/>
      <c r="C122" s="45"/>
      <c r="D122" s="45"/>
      <c r="E122" s="45"/>
      <c r="F122" s="385"/>
      <c r="G122" s="385"/>
      <c r="H122" s="385"/>
      <c r="I122" s="386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x14ac:dyDescent="0.2">
      <c r="A123" s="45"/>
      <c r="B123" s="45"/>
      <c r="C123" s="45"/>
      <c r="D123" s="45"/>
      <c r="E123" s="45"/>
      <c r="F123" s="385"/>
      <c r="G123" s="385"/>
      <c r="H123" s="385"/>
      <c r="I123" s="386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x14ac:dyDescent="0.2">
      <c r="A124" s="45"/>
      <c r="B124" s="45"/>
      <c r="C124" s="45"/>
      <c r="D124" s="45"/>
      <c r="E124" s="45"/>
      <c r="F124" s="385"/>
      <c r="G124" s="385"/>
      <c r="H124" s="385"/>
      <c r="I124" s="386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x14ac:dyDescent="0.2">
      <c r="A125" s="45"/>
      <c r="B125" s="45"/>
      <c r="C125" s="45"/>
      <c r="D125" s="45"/>
      <c r="E125" s="45"/>
      <c r="F125" s="385"/>
      <c r="G125" s="385"/>
      <c r="H125" s="385"/>
      <c r="I125" s="386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x14ac:dyDescent="0.2">
      <c r="A126" s="45"/>
      <c r="B126" s="45"/>
      <c r="C126" s="45"/>
      <c r="D126" s="45"/>
      <c r="E126" s="45"/>
      <c r="F126" s="385"/>
      <c r="G126" s="385"/>
      <c r="H126" s="385"/>
      <c r="I126" s="386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x14ac:dyDescent="0.2">
      <c r="A127" s="45"/>
      <c r="B127" s="45"/>
      <c r="C127" s="45"/>
      <c r="D127" s="45"/>
      <c r="E127" s="45"/>
      <c r="F127" s="385"/>
      <c r="G127" s="385"/>
      <c r="H127" s="385"/>
      <c r="I127" s="386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x14ac:dyDescent="0.2">
      <c r="A128" s="45"/>
      <c r="B128" s="45"/>
      <c r="C128" s="45"/>
      <c r="D128" s="45"/>
      <c r="E128" s="45"/>
      <c r="F128" s="385"/>
      <c r="G128" s="385"/>
      <c r="H128" s="385"/>
      <c r="I128" s="386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x14ac:dyDescent="0.2">
      <c r="A129" s="45"/>
      <c r="B129" s="45"/>
      <c r="C129" s="45"/>
      <c r="D129" s="45"/>
      <c r="E129" s="45"/>
      <c r="F129" s="385"/>
      <c r="G129" s="385"/>
      <c r="H129" s="385"/>
      <c r="I129" s="386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x14ac:dyDescent="0.2">
      <c r="A130" s="45"/>
      <c r="B130" s="45"/>
      <c r="C130" s="45"/>
      <c r="D130" s="45"/>
      <c r="E130" s="45"/>
      <c r="F130" s="385"/>
      <c r="G130" s="385"/>
      <c r="H130" s="385"/>
      <c r="I130" s="386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x14ac:dyDescent="0.2">
      <c r="A131" s="45"/>
      <c r="B131" s="45"/>
      <c r="C131" s="45"/>
      <c r="D131" s="45"/>
      <c r="E131" s="45"/>
      <c r="F131" s="385"/>
      <c r="G131" s="385"/>
      <c r="H131" s="385"/>
      <c r="I131" s="386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x14ac:dyDescent="0.2">
      <c r="A132" s="45"/>
      <c r="B132" s="45"/>
      <c r="C132" s="45"/>
      <c r="D132" s="45"/>
      <c r="E132" s="45"/>
      <c r="F132" s="385"/>
      <c r="G132" s="385"/>
      <c r="H132" s="385"/>
      <c r="I132" s="386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x14ac:dyDescent="0.2">
      <c r="A133" s="45"/>
      <c r="B133" s="45"/>
      <c r="C133" s="45"/>
      <c r="D133" s="45"/>
      <c r="E133" s="45"/>
      <c r="F133" s="385"/>
      <c r="G133" s="385"/>
      <c r="H133" s="385"/>
      <c r="I133" s="386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 x14ac:dyDescent="0.2">
      <c r="A134" s="45"/>
      <c r="B134" s="45"/>
      <c r="C134" s="45"/>
      <c r="D134" s="45"/>
      <c r="E134" s="45"/>
      <c r="F134" s="385"/>
      <c r="G134" s="385"/>
      <c r="H134" s="385"/>
      <c r="I134" s="386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x14ac:dyDescent="0.2">
      <c r="A135" s="45"/>
      <c r="B135" s="45"/>
      <c r="C135" s="45"/>
      <c r="D135" s="45"/>
      <c r="E135" s="45"/>
      <c r="F135" s="385"/>
      <c r="G135" s="385"/>
      <c r="H135" s="385"/>
      <c r="I135" s="386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x14ac:dyDescent="0.2">
      <c r="A136" s="45"/>
      <c r="B136" s="45"/>
      <c r="C136" s="45"/>
      <c r="D136" s="45"/>
      <c r="E136" s="45"/>
      <c r="F136" s="385"/>
      <c r="G136" s="385"/>
      <c r="H136" s="385"/>
      <c r="I136" s="386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x14ac:dyDescent="0.2">
      <c r="A137" s="45"/>
      <c r="B137" s="45"/>
      <c r="C137" s="45"/>
      <c r="D137" s="45"/>
      <c r="E137" s="45"/>
      <c r="F137" s="385"/>
      <c r="G137" s="385"/>
      <c r="H137" s="385"/>
      <c r="I137" s="386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 x14ac:dyDescent="0.2">
      <c r="A138" s="45"/>
      <c r="B138" s="45"/>
      <c r="C138" s="45"/>
      <c r="D138" s="45"/>
      <c r="E138" s="45"/>
      <c r="F138" s="385"/>
      <c r="G138" s="385"/>
      <c r="H138" s="385"/>
      <c r="I138" s="386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 x14ac:dyDescent="0.2">
      <c r="A139" s="45"/>
      <c r="B139" s="45"/>
      <c r="C139" s="45"/>
      <c r="D139" s="45"/>
      <c r="E139" s="45"/>
      <c r="F139" s="385"/>
      <c r="G139" s="385"/>
      <c r="H139" s="385"/>
      <c r="I139" s="386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 x14ac:dyDescent="0.2">
      <c r="A140" s="45"/>
      <c r="B140" s="45"/>
      <c r="C140" s="45"/>
      <c r="D140" s="45"/>
      <c r="E140" s="45"/>
      <c r="F140" s="385"/>
      <c r="G140" s="385"/>
      <c r="H140" s="385"/>
      <c r="I140" s="386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 x14ac:dyDescent="0.2">
      <c r="A141" s="45"/>
      <c r="B141" s="45"/>
      <c r="C141" s="45"/>
      <c r="D141" s="45"/>
      <c r="E141" s="45"/>
      <c r="F141" s="385"/>
      <c r="G141" s="385"/>
      <c r="H141" s="385"/>
      <c r="I141" s="386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2" x14ac:dyDescent="0.2">
      <c r="A142" s="45"/>
      <c r="B142" s="45"/>
      <c r="C142" s="45"/>
      <c r="D142" s="45"/>
      <c r="E142" s="45"/>
      <c r="F142" s="385"/>
      <c r="G142" s="385"/>
      <c r="H142" s="385"/>
      <c r="I142" s="386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</row>
    <row r="143" spans="1:22" x14ac:dyDescent="0.2">
      <c r="A143" s="45"/>
      <c r="B143" s="45"/>
      <c r="C143" s="45"/>
      <c r="D143" s="45"/>
      <c r="E143" s="45"/>
      <c r="F143" s="385"/>
      <c r="G143" s="385"/>
      <c r="H143" s="385"/>
      <c r="I143" s="386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</row>
    <row r="144" spans="1:22" x14ac:dyDescent="0.2">
      <c r="A144" s="45"/>
      <c r="B144" s="45"/>
      <c r="C144" s="45"/>
      <c r="D144" s="45"/>
      <c r="E144" s="45"/>
      <c r="F144" s="385"/>
      <c r="G144" s="385"/>
      <c r="H144" s="385"/>
      <c r="I144" s="386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</row>
    <row r="145" spans="1:22" x14ac:dyDescent="0.2">
      <c r="A145" s="45"/>
      <c r="B145" s="45"/>
      <c r="C145" s="45"/>
      <c r="D145" s="45"/>
      <c r="E145" s="45"/>
      <c r="F145" s="385"/>
      <c r="G145" s="385"/>
      <c r="H145" s="385"/>
      <c r="I145" s="386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</row>
    <row r="146" spans="1:22" x14ac:dyDescent="0.2">
      <c r="A146" s="45"/>
      <c r="B146" s="45"/>
      <c r="C146" s="45"/>
      <c r="D146" s="45"/>
      <c r="E146" s="45"/>
      <c r="F146" s="385"/>
      <c r="G146" s="385"/>
      <c r="H146" s="385"/>
      <c r="I146" s="386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</row>
    <row r="147" spans="1:22" x14ac:dyDescent="0.2">
      <c r="A147" s="45"/>
      <c r="B147" s="45"/>
      <c r="C147" s="45"/>
      <c r="D147" s="45"/>
      <c r="E147" s="45"/>
      <c r="F147" s="385"/>
      <c r="G147" s="385"/>
      <c r="H147" s="385"/>
      <c r="I147" s="386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</row>
    <row r="148" spans="1:22" x14ac:dyDescent="0.2">
      <c r="A148" s="45"/>
      <c r="B148" s="45"/>
      <c r="C148" s="45"/>
      <c r="D148" s="45"/>
      <c r="E148" s="45"/>
      <c r="F148" s="385"/>
      <c r="G148" s="385"/>
      <c r="H148" s="385"/>
      <c r="I148" s="386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</row>
    <row r="149" spans="1:22" x14ac:dyDescent="0.2">
      <c r="A149" s="45"/>
      <c r="B149" s="45"/>
      <c r="C149" s="45"/>
      <c r="D149" s="45"/>
      <c r="E149" s="45"/>
      <c r="F149" s="385"/>
      <c r="G149" s="385"/>
      <c r="H149" s="385"/>
      <c r="I149" s="386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</row>
    <row r="150" spans="1:22" x14ac:dyDescent="0.2">
      <c r="A150" s="45"/>
      <c r="B150" s="45"/>
      <c r="C150" s="45"/>
      <c r="D150" s="45"/>
      <c r="E150" s="45"/>
      <c r="F150" s="385"/>
      <c r="G150" s="385"/>
      <c r="H150" s="385"/>
      <c r="I150" s="386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</row>
    <row r="151" spans="1:22" x14ac:dyDescent="0.2">
      <c r="A151" s="45"/>
      <c r="B151" s="45"/>
      <c r="C151" s="45"/>
      <c r="D151" s="45"/>
      <c r="E151" s="45"/>
      <c r="F151" s="385"/>
      <c r="G151" s="385"/>
      <c r="H151" s="385"/>
      <c r="I151" s="386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</row>
    <row r="152" spans="1:22" x14ac:dyDescent="0.2">
      <c r="A152" s="45"/>
      <c r="B152" s="45"/>
      <c r="C152" s="45"/>
      <c r="D152" s="45"/>
      <c r="E152" s="45"/>
      <c r="F152" s="385"/>
      <c r="G152" s="385"/>
      <c r="H152" s="385"/>
      <c r="I152" s="386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</row>
    <row r="153" spans="1:22" x14ac:dyDescent="0.2">
      <c r="A153" s="45"/>
      <c r="B153" s="45"/>
      <c r="C153" s="45"/>
      <c r="D153" s="45"/>
      <c r="E153" s="45"/>
      <c r="F153" s="385"/>
      <c r="G153" s="385"/>
      <c r="H153" s="385"/>
      <c r="I153" s="386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</row>
    <row r="154" spans="1:22" x14ac:dyDescent="0.2">
      <c r="A154" s="45"/>
      <c r="B154" s="45"/>
      <c r="C154" s="45"/>
      <c r="D154" s="45"/>
      <c r="E154" s="45"/>
      <c r="F154" s="385"/>
      <c r="G154" s="385"/>
      <c r="H154" s="385"/>
      <c r="I154" s="386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</row>
    <row r="155" spans="1:22" x14ac:dyDescent="0.2">
      <c r="A155" s="45"/>
      <c r="B155" s="45"/>
      <c r="C155" s="45"/>
      <c r="D155" s="45"/>
      <c r="E155" s="45"/>
      <c r="F155" s="385"/>
      <c r="G155" s="385"/>
      <c r="H155" s="385"/>
      <c r="I155" s="386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</row>
    <row r="156" spans="1:22" x14ac:dyDescent="0.2">
      <c r="A156" s="45"/>
      <c r="B156" s="45"/>
      <c r="C156" s="45"/>
      <c r="D156" s="45"/>
      <c r="E156" s="45"/>
      <c r="F156" s="385"/>
      <c r="G156" s="385"/>
      <c r="H156" s="385"/>
      <c r="I156" s="386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 x14ac:dyDescent="0.2">
      <c r="A157" s="45"/>
      <c r="B157" s="45"/>
      <c r="C157" s="45"/>
      <c r="D157" s="45"/>
      <c r="E157" s="45"/>
      <c r="F157" s="385"/>
      <c r="G157" s="385"/>
      <c r="H157" s="385"/>
      <c r="I157" s="386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</row>
    <row r="158" spans="1:22" x14ac:dyDescent="0.2">
      <c r="A158" s="45"/>
      <c r="B158" s="45"/>
      <c r="C158" s="45"/>
      <c r="D158" s="45"/>
      <c r="E158" s="45"/>
      <c r="F158" s="385"/>
      <c r="G158" s="385"/>
      <c r="H158" s="385"/>
      <c r="I158" s="386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</row>
    <row r="159" spans="1:22" x14ac:dyDescent="0.2">
      <c r="A159" s="45"/>
      <c r="B159" s="45"/>
      <c r="C159" s="45"/>
      <c r="D159" s="45"/>
      <c r="E159" s="45"/>
      <c r="F159" s="385"/>
      <c r="G159" s="385"/>
      <c r="H159" s="385"/>
      <c r="I159" s="386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</row>
    <row r="160" spans="1:22" x14ac:dyDescent="0.2">
      <c r="A160" s="45"/>
      <c r="B160" s="45"/>
      <c r="C160" s="45"/>
      <c r="D160" s="45"/>
      <c r="E160" s="45"/>
      <c r="F160" s="385"/>
      <c r="G160" s="385"/>
      <c r="H160" s="385"/>
      <c r="I160" s="386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</row>
    <row r="161" spans="1:22" x14ac:dyDescent="0.2">
      <c r="A161" s="45"/>
      <c r="B161" s="45"/>
      <c r="C161" s="45"/>
      <c r="D161" s="45"/>
      <c r="E161" s="45"/>
      <c r="F161" s="385"/>
      <c r="G161" s="385"/>
      <c r="H161" s="385"/>
      <c r="I161" s="386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 x14ac:dyDescent="0.2">
      <c r="A162" s="45"/>
      <c r="B162" s="45"/>
      <c r="C162" s="45"/>
      <c r="D162" s="45"/>
      <c r="E162" s="45"/>
      <c r="F162" s="385"/>
      <c r="G162" s="385"/>
      <c r="H162" s="385"/>
      <c r="I162" s="386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 x14ac:dyDescent="0.2">
      <c r="A163" s="45"/>
      <c r="B163" s="45"/>
      <c r="C163" s="45"/>
      <c r="D163" s="45"/>
      <c r="E163" s="45"/>
      <c r="F163" s="385"/>
      <c r="G163" s="385"/>
      <c r="H163" s="385"/>
      <c r="I163" s="386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 x14ac:dyDescent="0.2">
      <c r="A164" s="45"/>
      <c r="B164" s="45"/>
      <c r="C164" s="45"/>
      <c r="D164" s="45"/>
      <c r="E164" s="45"/>
      <c r="F164" s="385"/>
      <c r="G164" s="385"/>
      <c r="H164" s="385"/>
      <c r="I164" s="386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 x14ac:dyDescent="0.2">
      <c r="A165" s="45"/>
      <c r="B165" s="45"/>
      <c r="C165" s="45"/>
      <c r="D165" s="45"/>
      <c r="E165" s="45"/>
      <c r="F165" s="385"/>
      <c r="G165" s="385"/>
      <c r="H165" s="385"/>
      <c r="I165" s="386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 x14ac:dyDescent="0.2">
      <c r="A166" s="45"/>
      <c r="B166" s="45"/>
      <c r="C166" s="45"/>
      <c r="D166" s="45"/>
      <c r="E166" s="45"/>
      <c r="F166" s="385"/>
      <c r="G166" s="385"/>
      <c r="H166" s="385"/>
      <c r="I166" s="386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 x14ac:dyDescent="0.2">
      <c r="A167" s="45"/>
      <c r="B167" s="45"/>
      <c r="C167" s="45"/>
      <c r="D167" s="45"/>
      <c r="E167" s="45"/>
      <c r="F167" s="385"/>
      <c r="G167" s="385"/>
      <c r="H167" s="385"/>
      <c r="I167" s="386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 x14ac:dyDescent="0.2">
      <c r="A168" s="45"/>
      <c r="B168" s="45"/>
      <c r="C168" s="45"/>
      <c r="D168" s="45"/>
      <c r="E168" s="45"/>
      <c r="F168" s="385"/>
      <c r="G168" s="385"/>
      <c r="H168" s="385"/>
      <c r="I168" s="386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 x14ac:dyDescent="0.2">
      <c r="A169" s="45"/>
      <c r="B169" s="45"/>
      <c r="C169" s="45"/>
      <c r="D169" s="45"/>
      <c r="E169" s="45"/>
      <c r="F169" s="385"/>
      <c r="G169" s="385"/>
      <c r="H169" s="385"/>
      <c r="I169" s="386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 x14ac:dyDescent="0.2">
      <c r="A170" s="45"/>
      <c r="B170" s="45"/>
      <c r="C170" s="45"/>
      <c r="D170" s="45"/>
      <c r="E170" s="45"/>
      <c r="F170" s="385"/>
      <c r="G170" s="385"/>
      <c r="H170" s="385"/>
      <c r="I170" s="386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 x14ac:dyDescent="0.2">
      <c r="A171" s="45"/>
      <c r="B171" s="45"/>
      <c r="C171" s="45"/>
      <c r="D171" s="45"/>
      <c r="E171" s="45"/>
      <c r="F171" s="385"/>
      <c r="G171" s="385"/>
      <c r="H171" s="385"/>
      <c r="I171" s="386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 x14ac:dyDescent="0.2">
      <c r="A172" s="45"/>
      <c r="B172" s="45"/>
      <c r="C172" s="45"/>
      <c r="D172" s="45"/>
      <c r="E172" s="45"/>
      <c r="F172" s="385"/>
      <c r="G172" s="385"/>
      <c r="H172" s="385"/>
      <c r="I172" s="386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 x14ac:dyDescent="0.2">
      <c r="A173" s="45"/>
      <c r="B173" s="45"/>
      <c r="C173" s="45"/>
      <c r="D173" s="45"/>
      <c r="E173" s="45"/>
      <c r="F173" s="385"/>
      <c r="G173" s="385"/>
      <c r="H173" s="385"/>
      <c r="I173" s="386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 x14ac:dyDescent="0.2">
      <c r="A174" s="45"/>
      <c r="B174" s="45"/>
      <c r="C174" s="45"/>
      <c r="D174" s="45"/>
      <c r="E174" s="45"/>
      <c r="F174" s="385"/>
      <c r="G174" s="385"/>
      <c r="H174" s="385"/>
      <c r="I174" s="386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 x14ac:dyDescent="0.2">
      <c r="A175" s="45"/>
      <c r="B175" s="45"/>
      <c r="C175" s="45"/>
      <c r="D175" s="45"/>
      <c r="E175" s="45"/>
      <c r="F175" s="385"/>
      <c r="G175" s="385"/>
      <c r="H175" s="385"/>
      <c r="I175" s="386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 x14ac:dyDescent="0.2">
      <c r="A176" s="45"/>
      <c r="B176" s="45"/>
      <c r="C176" s="45"/>
      <c r="D176" s="45"/>
      <c r="E176" s="45"/>
      <c r="F176" s="385"/>
      <c r="G176" s="385"/>
      <c r="H176" s="385"/>
      <c r="I176" s="386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 x14ac:dyDescent="0.2">
      <c r="A177" s="45"/>
      <c r="B177" s="45"/>
      <c r="C177" s="45"/>
      <c r="D177" s="45"/>
      <c r="E177" s="45"/>
      <c r="F177" s="385"/>
      <c r="G177" s="385"/>
      <c r="H177" s="385"/>
      <c r="I177" s="386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 x14ac:dyDescent="0.2">
      <c r="A178" s="45"/>
      <c r="B178" s="45"/>
      <c r="C178" s="45"/>
      <c r="D178" s="45"/>
      <c r="E178" s="45"/>
      <c r="F178" s="385"/>
      <c r="G178" s="385"/>
      <c r="H178" s="385"/>
      <c r="I178" s="386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 x14ac:dyDescent="0.2">
      <c r="A179" s="45"/>
      <c r="B179" s="45"/>
      <c r="C179" s="45"/>
      <c r="D179" s="45"/>
      <c r="E179" s="45"/>
      <c r="F179" s="385"/>
      <c r="G179" s="385"/>
      <c r="H179" s="385"/>
      <c r="I179" s="386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 x14ac:dyDescent="0.2">
      <c r="A180" s="45"/>
      <c r="B180" s="45"/>
      <c r="C180" s="45"/>
      <c r="D180" s="45"/>
      <c r="E180" s="45"/>
      <c r="F180" s="385"/>
      <c r="G180" s="385"/>
      <c r="H180" s="385"/>
      <c r="I180" s="386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 x14ac:dyDescent="0.2">
      <c r="A181" s="45"/>
      <c r="B181" s="45"/>
      <c r="C181" s="45"/>
      <c r="D181" s="45"/>
      <c r="E181" s="45"/>
      <c r="F181" s="385"/>
      <c r="G181" s="385"/>
      <c r="H181" s="385"/>
      <c r="I181" s="386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 x14ac:dyDescent="0.2">
      <c r="A182" s="45"/>
      <c r="B182" s="45"/>
      <c r="C182" s="45"/>
      <c r="D182" s="45"/>
      <c r="E182" s="45"/>
      <c r="F182" s="385"/>
      <c r="G182" s="385"/>
      <c r="H182" s="385"/>
      <c r="I182" s="386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 x14ac:dyDescent="0.2">
      <c r="A183" s="45"/>
      <c r="B183" s="45"/>
      <c r="C183" s="45"/>
      <c r="D183" s="45"/>
      <c r="E183" s="45"/>
      <c r="F183" s="385"/>
      <c r="G183" s="385"/>
      <c r="H183" s="385"/>
      <c r="I183" s="386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 x14ac:dyDescent="0.2">
      <c r="A184" s="45"/>
      <c r="B184" s="45"/>
      <c r="C184" s="45"/>
      <c r="D184" s="45"/>
      <c r="E184" s="45"/>
      <c r="F184" s="385"/>
      <c r="G184" s="385"/>
      <c r="H184" s="385"/>
      <c r="I184" s="386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 x14ac:dyDescent="0.2">
      <c r="A185" s="45"/>
      <c r="B185" s="45"/>
      <c r="C185" s="45"/>
      <c r="D185" s="45"/>
      <c r="E185" s="45"/>
      <c r="F185" s="385"/>
      <c r="G185" s="385"/>
      <c r="H185" s="385"/>
      <c r="I185" s="386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 x14ac:dyDescent="0.2">
      <c r="A186" s="45"/>
      <c r="B186" s="45"/>
      <c r="C186" s="45"/>
      <c r="D186" s="45"/>
      <c r="E186" s="45"/>
      <c r="F186" s="385"/>
      <c r="G186" s="385"/>
      <c r="H186" s="385"/>
      <c r="I186" s="386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 x14ac:dyDescent="0.2">
      <c r="A187" s="45"/>
      <c r="B187" s="45"/>
      <c r="C187" s="45"/>
      <c r="D187" s="45"/>
      <c r="E187" s="45"/>
      <c r="F187" s="385"/>
      <c r="G187" s="385"/>
      <c r="H187" s="385"/>
      <c r="I187" s="386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 x14ac:dyDescent="0.2">
      <c r="A188" s="45"/>
      <c r="B188" s="45"/>
      <c r="C188" s="45"/>
      <c r="D188" s="45"/>
      <c r="E188" s="45"/>
      <c r="F188" s="385"/>
      <c r="G188" s="385"/>
      <c r="H188" s="385"/>
      <c r="I188" s="386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 x14ac:dyDescent="0.2">
      <c r="A189" s="45"/>
      <c r="B189" s="45"/>
      <c r="C189" s="45"/>
      <c r="D189" s="45"/>
      <c r="E189" s="45"/>
      <c r="F189" s="385"/>
      <c r="G189" s="385"/>
      <c r="H189" s="385"/>
      <c r="I189" s="386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 x14ac:dyDescent="0.2">
      <c r="A190" s="45"/>
      <c r="B190" s="45"/>
      <c r="C190" s="45"/>
      <c r="D190" s="45"/>
      <c r="E190" s="45"/>
      <c r="F190" s="385"/>
      <c r="G190" s="385"/>
      <c r="H190" s="385"/>
      <c r="I190" s="386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 x14ac:dyDescent="0.2">
      <c r="A191" s="45"/>
      <c r="B191" s="45"/>
      <c r="C191" s="45"/>
      <c r="D191" s="45"/>
      <c r="E191" s="45"/>
      <c r="F191" s="385"/>
      <c r="G191" s="385"/>
      <c r="H191" s="385"/>
      <c r="I191" s="386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 x14ac:dyDescent="0.2">
      <c r="A192" s="45"/>
      <c r="B192" s="45"/>
      <c r="C192" s="45"/>
      <c r="D192" s="45"/>
      <c r="E192" s="45"/>
      <c r="F192" s="385"/>
      <c r="G192" s="385"/>
      <c r="H192" s="385"/>
      <c r="I192" s="386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 x14ac:dyDescent="0.2">
      <c r="A193" s="45"/>
      <c r="B193" s="45"/>
      <c r="C193" s="45"/>
      <c r="D193" s="45"/>
      <c r="E193" s="45"/>
      <c r="F193" s="385"/>
      <c r="G193" s="385"/>
      <c r="H193" s="385"/>
      <c r="I193" s="386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 x14ac:dyDescent="0.2">
      <c r="A194" s="45"/>
      <c r="B194" s="45"/>
      <c r="C194" s="45"/>
      <c r="D194" s="45"/>
      <c r="E194" s="45"/>
      <c r="F194" s="385"/>
      <c r="G194" s="385"/>
      <c r="H194" s="385"/>
      <c r="I194" s="386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 x14ac:dyDescent="0.2">
      <c r="A195" s="45"/>
      <c r="B195" s="45"/>
      <c r="C195" s="45"/>
      <c r="D195" s="45"/>
      <c r="E195" s="45"/>
      <c r="F195" s="385"/>
      <c r="G195" s="385"/>
      <c r="H195" s="385"/>
      <c r="I195" s="386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 x14ac:dyDescent="0.2">
      <c r="A196" s="45"/>
      <c r="B196" s="45"/>
      <c r="C196" s="45"/>
      <c r="D196" s="45"/>
      <c r="E196" s="45"/>
      <c r="F196" s="385"/>
      <c r="G196" s="385"/>
      <c r="H196" s="385"/>
      <c r="I196" s="386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 x14ac:dyDescent="0.2">
      <c r="A197" s="45"/>
      <c r="B197" s="45"/>
      <c r="C197" s="45"/>
      <c r="D197" s="45"/>
      <c r="E197" s="45"/>
      <c r="F197" s="385"/>
      <c r="G197" s="385"/>
      <c r="H197" s="385"/>
      <c r="I197" s="386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 x14ac:dyDescent="0.2">
      <c r="A198" s="45"/>
      <c r="B198" s="45"/>
      <c r="C198" s="45"/>
      <c r="D198" s="45"/>
      <c r="E198" s="45"/>
      <c r="F198" s="385"/>
      <c r="G198" s="385"/>
      <c r="H198" s="385"/>
      <c r="I198" s="386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 x14ac:dyDescent="0.2">
      <c r="A199" s="45"/>
      <c r="B199" s="45"/>
      <c r="C199" s="45"/>
      <c r="D199" s="45"/>
      <c r="E199" s="45"/>
      <c r="F199" s="385"/>
      <c r="G199" s="385"/>
      <c r="H199" s="385"/>
      <c r="I199" s="386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 x14ac:dyDescent="0.2">
      <c r="A200" s="45"/>
      <c r="B200" s="45"/>
      <c r="C200" s="45"/>
      <c r="D200" s="45"/>
      <c r="E200" s="45"/>
      <c r="F200" s="385"/>
      <c r="G200" s="385"/>
      <c r="H200" s="385"/>
      <c r="I200" s="386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 x14ac:dyDescent="0.2">
      <c r="A201" s="45"/>
      <c r="B201" s="45"/>
      <c r="C201" s="45"/>
      <c r="D201" s="45"/>
      <c r="E201" s="45"/>
      <c r="F201" s="385"/>
      <c r="G201" s="385"/>
      <c r="H201" s="385"/>
      <c r="I201" s="386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 x14ac:dyDescent="0.2">
      <c r="A202" s="45"/>
      <c r="B202" s="45"/>
      <c r="C202" s="45"/>
      <c r="D202" s="45"/>
      <c r="E202" s="45"/>
      <c r="F202" s="385"/>
      <c r="G202" s="385"/>
      <c r="H202" s="385"/>
      <c r="I202" s="386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 x14ac:dyDescent="0.2">
      <c r="A203" s="45"/>
      <c r="B203" s="45"/>
      <c r="C203" s="45"/>
      <c r="D203" s="45"/>
      <c r="E203" s="45"/>
      <c r="F203" s="385"/>
      <c r="G203" s="385"/>
      <c r="H203" s="385"/>
      <c r="I203" s="386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 x14ac:dyDescent="0.2">
      <c r="A204" s="45"/>
      <c r="B204" s="45"/>
      <c r="C204" s="45"/>
      <c r="D204" s="45"/>
      <c r="E204" s="45"/>
      <c r="F204" s="385"/>
      <c r="G204" s="385"/>
      <c r="H204" s="385"/>
      <c r="I204" s="386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 x14ac:dyDescent="0.2">
      <c r="A205" s="45"/>
      <c r="B205" s="45"/>
      <c r="C205" s="45"/>
      <c r="D205" s="45"/>
      <c r="E205" s="45"/>
      <c r="F205" s="385"/>
      <c r="G205" s="385"/>
      <c r="H205" s="385"/>
      <c r="I205" s="386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 x14ac:dyDescent="0.2">
      <c r="A206" s="45"/>
      <c r="B206" s="45"/>
      <c r="C206" s="45"/>
      <c r="D206" s="45"/>
      <c r="E206" s="45"/>
      <c r="F206" s="385"/>
      <c r="G206" s="385"/>
      <c r="H206" s="385"/>
      <c r="I206" s="386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 x14ac:dyDescent="0.2">
      <c r="A207" s="45"/>
      <c r="B207" s="45"/>
      <c r="C207" s="45"/>
      <c r="D207" s="45"/>
      <c r="E207" s="45"/>
      <c r="F207" s="385"/>
      <c r="G207" s="385"/>
      <c r="H207" s="385"/>
      <c r="I207" s="386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 x14ac:dyDescent="0.2">
      <c r="A208" s="45"/>
      <c r="B208" s="45"/>
      <c r="C208" s="45"/>
      <c r="D208" s="45"/>
      <c r="E208" s="45"/>
      <c r="F208" s="385"/>
      <c r="G208" s="385"/>
      <c r="H208" s="385"/>
      <c r="I208" s="386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 x14ac:dyDescent="0.2">
      <c r="A209" s="45"/>
      <c r="B209" s="45"/>
      <c r="C209" s="45"/>
      <c r="D209" s="45"/>
      <c r="E209" s="45"/>
      <c r="F209" s="385"/>
      <c r="G209" s="385"/>
      <c r="H209" s="385"/>
      <c r="I209" s="386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 x14ac:dyDescent="0.2">
      <c r="A210" s="45"/>
      <c r="B210" s="45"/>
      <c r="C210" s="45"/>
      <c r="D210" s="45"/>
      <c r="E210" s="45"/>
      <c r="F210" s="385"/>
      <c r="G210" s="385"/>
      <c r="H210" s="385"/>
      <c r="I210" s="386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 x14ac:dyDescent="0.2">
      <c r="A211" s="45"/>
      <c r="B211" s="45"/>
      <c r="C211" s="45"/>
      <c r="D211" s="45"/>
      <c r="E211" s="45"/>
      <c r="F211" s="385"/>
      <c r="G211" s="385"/>
      <c r="H211" s="385"/>
      <c r="I211" s="386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 x14ac:dyDescent="0.2">
      <c r="A212" s="45"/>
      <c r="B212" s="45"/>
      <c r="C212" s="45"/>
      <c r="D212" s="45"/>
      <c r="E212" s="45"/>
      <c r="F212" s="385"/>
      <c r="G212" s="385"/>
      <c r="H212" s="385"/>
      <c r="I212" s="386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 x14ac:dyDescent="0.2">
      <c r="A213" s="45"/>
      <c r="B213" s="45"/>
      <c r="C213" s="45"/>
      <c r="D213" s="45"/>
      <c r="E213" s="45"/>
      <c r="F213" s="385"/>
      <c r="G213" s="385"/>
      <c r="H213" s="385"/>
      <c r="I213" s="386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 x14ac:dyDescent="0.2">
      <c r="A214" s="45"/>
      <c r="B214" s="45"/>
      <c r="C214" s="45"/>
      <c r="D214" s="45"/>
      <c r="E214" s="45"/>
      <c r="F214" s="385"/>
      <c r="G214" s="385"/>
      <c r="H214" s="385"/>
      <c r="I214" s="386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 x14ac:dyDescent="0.2">
      <c r="A215" s="45"/>
      <c r="B215" s="45"/>
      <c r="C215" s="45"/>
      <c r="D215" s="45"/>
      <c r="E215" s="45"/>
      <c r="F215" s="385"/>
      <c r="G215" s="385"/>
      <c r="H215" s="385"/>
      <c r="I215" s="386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 x14ac:dyDescent="0.2">
      <c r="A216" s="45"/>
      <c r="B216" s="45"/>
      <c r="C216" s="45"/>
      <c r="D216" s="45"/>
      <c r="E216" s="45"/>
      <c r="F216" s="385"/>
      <c r="G216" s="385"/>
      <c r="H216" s="385"/>
      <c r="I216" s="386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 x14ac:dyDescent="0.2">
      <c r="A217" s="45"/>
      <c r="B217" s="45"/>
      <c r="C217" s="45"/>
      <c r="D217" s="45"/>
      <c r="E217" s="45"/>
      <c r="F217" s="385"/>
      <c r="G217" s="385"/>
      <c r="H217" s="385"/>
      <c r="I217" s="386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 x14ac:dyDescent="0.2">
      <c r="A218" s="45"/>
      <c r="B218" s="45"/>
      <c r="C218" s="45"/>
      <c r="D218" s="45"/>
      <c r="E218" s="45"/>
      <c r="F218" s="385"/>
      <c r="G218" s="385"/>
      <c r="H218" s="385"/>
      <c r="I218" s="386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1:22" x14ac:dyDescent="0.2">
      <c r="A219" s="45"/>
      <c r="B219" s="45"/>
      <c r="C219" s="45"/>
      <c r="D219" s="45"/>
      <c r="E219" s="45"/>
      <c r="F219" s="385"/>
      <c r="G219" s="385"/>
      <c r="H219" s="385"/>
      <c r="I219" s="386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1:22" x14ac:dyDescent="0.2">
      <c r="A220" s="45"/>
      <c r="B220" s="45"/>
      <c r="C220" s="45"/>
      <c r="D220" s="45"/>
      <c r="E220" s="45"/>
      <c r="F220" s="385"/>
      <c r="G220" s="385"/>
      <c r="H220" s="385"/>
      <c r="I220" s="386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1:22" x14ac:dyDescent="0.2">
      <c r="A221" s="45"/>
      <c r="B221" s="45"/>
      <c r="C221" s="45"/>
      <c r="D221" s="45"/>
      <c r="E221" s="45"/>
      <c r="F221" s="385"/>
      <c r="G221" s="385"/>
      <c r="H221" s="385"/>
      <c r="I221" s="386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</row>
    <row r="222" spans="1:22" x14ac:dyDescent="0.2">
      <c r="A222" s="45"/>
      <c r="B222" s="45"/>
      <c r="C222" s="45"/>
      <c r="D222" s="45"/>
      <c r="E222" s="45"/>
      <c r="F222" s="385"/>
      <c r="G222" s="385"/>
      <c r="H222" s="385"/>
      <c r="I222" s="386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2" x14ac:dyDescent="0.2">
      <c r="A223" s="45"/>
      <c r="B223" s="45"/>
      <c r="C223" s="45"/>
      <c r="D223" s="45"/>
      <c r="E223" s="45"/>
      <c r="F223" s="385"/>
      <c r="G223" s="385"/>
      <c r="H223" s="385"/>
      <c r="I223" s="386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 x14ac:dyDescent="0.2">
      <c r="A224" s="45"/>
      <c r="B224" s="45"/>
      <c r="C224" s="45"/>
      <c r="D224" s="45"/>
      <c r="E224" s="45"/>
      <c r="F224" s="385"/>
      <c r="G224" s="385"/>
      <c r="H224" s="385"/>
      <c r="I224" s="386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x14ac:dyDescent="0.2">
      <c r="A225" s="45"/>
      <c r="B225" s="45"/>
      <c r="C225" s="45"/>
      <c r="D225" s="45"/>
      <c r="E225" s="45"/>
      <c r="F225" s="385"/>
      <c r="G225" s="385"/>
      <c r="H225" s="385"/>
      <c r="I225" s="386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x14ac:dyDescent="0.2">
      <c r="A226" s="45"/>
      <c r="B226" s="45"/>
      <c r="C226" s="45"/>
      <c r="D226" s="45"/>
      <c r="E226" s="45"/>
      <c r="F226" s="385"/>
      <c r="G226" s="385"/>
      <c r="H226" s="385"/>
      <c r="I226" s="386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x14ac:dyDescent="0.2">
      <c r="A227" s="45"/>
      <c r="B227" s="45"/>
      <c r="C227" s="45"/>
      <c r="D227" s="45"/>
      <c r="E227" s="45"/>
      <c r="F227" s="385"/>
      <c r="G227" s="385"/>
      <c r="H227" s="385"/>
      <c r="I227" s="386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 x14ac:dyDescent="0.2">
      <c r="A228" s="45"/>
      <c r="B228" s="45"/>
      <c r="C228" s="45"/>
      <c r="D228" s="45"/>
      <c r="E228" s="45"/>
      <c r="F228" s="385"/>
      <c r="G228" s="385"/>
      <c r="H228" s="385"/>
      <c r="I228" s="386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 x14ac:dyDescent="0.2">
      <c r="A229" s="45"/>
      <c r="B229" s="45"/>
      <c r="C229" s="45"/>
      <c r="D229" s="45"/>
      <c r="E229" s="45"/>
      <c r="F229" s="385"/>
      <c r="G229" s="385"/>
      <c r="H229" s="385"/>
      <c r="I229" s="386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</row>
    <row r="230" spans="1:22" x14ac:dyDescent="0.2">
      <c r="A230" s="45"/>
      <c r="B230" s="45"/>
      <c r="C230" s="45"/>
      <c r="D230" s="45"/>
      <c r="E230" s="45"/>
      <c r="F230" s="385"/>
      <c r="G230" s="385"/>
      <c r="H230" s="385"/>
      <c r="I230" s="386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1:22" x14ac:dyDescent="0.2">
      <c r="A231" s="45"/>
      <c r="B231" s="45"/>
      <c r="C231" s="45"/>
      <c r="D231" s="45"/>
      <c r="E231" s="45"/>
      <c r="F231" s="385"/>
      <c r="G231" s="385"/>
      <c r="H231" s="385"/>
      <c r="I231" s="386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1:22" x14ac:dyDescent="0.2">
      <c r="A232" s="45"/>
      <c r="B232" s="45"/>
      <c r="C232" s="45"/>
      <c r="D232" s="45"/>
      <c r="E232" s="45"/>
      <c r="F232" s="385"/>
      <c r="G232" s="385"/>
      <c r="H232" s="385"/>
      <c r="I232" s="386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1:22" x14ac:dyDescent="0.2">
      <c r="A233" s="45"/>
      <c r="B233" s="45"/>
      <c r="C233" s="45"/>
      <c r="D233" s="45"/>
      <c r="E233" s="45"/>
      <c r="F233" s="385"/>
      <c r="G233" s="385"/>
      <c r="H233" s="385"/>
      <c r="I233" s="386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</row>
    <row r="234" spans="1:22" x14ac:dyDescent="0.2">
      <c r="A234" s="45"/>
      <c r="B234" s="45"/>
      <c r="C234" s="45"/>
      <c r="D234" s="45"/>
      <c r="E234" s="45"/>
      <c r="F234" s="385"/>
      <c r="G234" s="385"/>
      <c r="H234" s="385"/>
      <c r="I234" s="386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1:22" x14ac:dyDescent="0.2">
      <c r="A235" s="45"/>
      <c r="B235" s="45"/>
      <c r="C235" s="45"/>
      <c r="D235" s="45"/>
      <c r="E235" s="45"/>
      <c r="F235" s="385"/>
      <c r="G235" s="385"/>
      <c r="H235" s="385"/>
      <c r="I235" s="386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1:22" x14ac:dyDescent="0.2">
      <c r="A236" s="45"/>
      <c r="B236" s="45"/>
      <c r="C236" s="45"/>
      <c r="D236" s="45"/>
      <c r="E236" s="45"/>
      <c r="F236" s="385"/>
      <c r="G236" s="385"/>
      <c r="H236" s="385"/>
      <c r="I236" s="386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1:22" x14ac:dyDescent="0.2">
      <c r="A237" s="45"/>
      <c r="B237" s="45"/>
      <c r="C237" s="45"/>
      <c r="D237" s="45"/>
      <c r="E237" s="45"/>
      <c r="F237" s="385"/>
      <c r="G237" s="385"/>
      <c r="H237" s="385"/>
      <c r="I237" s="386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 x14ac:dyDescent="0.2">
      <c r="A238" s="45"/>
      <c r="B238" s="45"/>
      <c r="C238" s="45"/>
      <c r="D238" s="45"/>
      <c r="E238" s="45"/>
      <c r="F238" s="385"/>
      <c r="G238" s="385"/>
      <c r="H238" s="385"/>
      <c r="I238" s="386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1:22" x14ac:dyDescent="0.2">
      <c r="A239" s="45"/>
      <c r="B239" s="45"/>
      <c r="C239" s="45"/>
      <c r="D239" s="45"/>
      <c r="E239" s="45"/>
      <c r="F239" s="385"/>
      <c r="G239" s="385"/>
      <c r="H239" s="385"/>
      <c r="I239" s="386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1:22" x14ac:dyDescent="0.2">
      <c r="A240" s="45"/>
      <c r="B240" s="45"/>
      <c r="C240" s="45"/>
      <c r="D240" s="45"/>
      <c r="E240" s="45"/>
      <c r="F240" s="385"/>
      <c r="G240" s="385"/>
      <c r="H240" s="385"/>
      <c r="I240" s="386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 x14ac:dyDescent="0.2">
      <c r="A241" s="45"/>
      <c r="B241" s="45"/>
      <c r="C241" s="45"/>
      <c r="D241" s="45"/>
      <c r="E241" s="45"/>
      <c r="F241" s="385"/>
      <c r="G241" s="385"/>
      <c r="H241" s="385"/>
      <c r="I241" s="386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 x14ac:dyDescent="0.2">
      <c r="A242" s="45"/>
      <c r="B242" s="45"/>
      <c r="C242" s="45"/>
      <c r="D242" s="45"/>
      <c r="E242" s="45"/>
      <c r="F242" s="385"/>
      <c r="G242" s="385"/>
      <c r="H242" s="385"/>
      <c r="I242" s="386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1:22" x14ac:dyDescent="0.2">
      <c r="A243" s="45"/>
      <c r="B243" s="45"/>
      <c r="C243" s="45"/>
      <c r="D243" s="45"/>
      <c r="E243" s="45"/>
      <c r="F243" s="385"/>
      <c r="G243" s="385"/>
      <c r="H243" s="385"/>
      <c r="I243" s="386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1:22" x14ac:dyDescent="0.2">
      <c r="A244" s="45"/>
      <c r="B244" s="45"/>
      <c r="C244" s="45"/>
      <c r="D244" s="45"/>
      <c r="E244" s="45"/>
      <c r="F244" s="385"/>
      <c r="G244" s="385"/>
      <c r="H244" s="385"/>
      <c r="I244" s="386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1:22" x14ac:dyDescent="0.2">
      <c r="A245" s="45"/>
      <c r="B245" s="45"/>
      <c r="C245" s="45"/>
      <c r="D245" s="45"/>
      <c r="E245" s="45"/>
      <c r="F245" s="385"/>
      <c r="G245" s="385"/>
      <c r="H245" s="385"/>
      <c r="I245" s="386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</row>
    <row r="246" spans="1:22" x14ac:dyDescent="0.2">
      <c r="A246" s="45"/>
      <c r="B246" s="45"/>
      <c r="C246" s="45"/>
      <c r="D246" s="45"/>
      <c r="E246" s="45"/>
      <c r="F246" s="385"/>
      <c r="G246" s="385"/>
      <c r="H246" s="385"/>
      <c r="I246" s="386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1:22" x14ac:dyDescent="0.2">
      <c r="A247" s="45"/>
      <c r="B247" s="45"/>
      <c r="C247" s="45"/>
      <c r="D247" s="45"/>
      <c r="E247" s="45"/>
      <c r="F247" s="385"/>
      <c r="G247" s="385"/>
      <c r="H247" s="385"/>
      <c r="I247" s="386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1:22" x14ac:dyDescent="0.2">
      <c r="A248" s="45"/>
      <c r="B248" s="45"/>
      <c r="C248" s="45"/>
      <c r="D248" s="45"/>
      <c r="E248" s="45"/>
      <c r="F248" s="385"/>
      <c r="G248" s="385"/>
      <c r="H248" s="385"/>
      <c r="I248" s="386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1:22" x14ac:dyDescent="0.2">
      <c r="A249" s="45"/>
      <c r="B249" s="45"/>
      <c r="C249" s="45"/>
      <c r="D249" s="45"/>
      <c r="E249" s="45"/>
      <c r="F249" s="385"/>
      <c r="G249" s="385"/>
      <c r="H249" s="385"/>
      <c r="I249" s="386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</row>
    <row r="250" spans="1:22" x14ac:dyDescent="0.2">
      <c r="A250" s="45"/>
      <c r="B250" s="45"/>
      <c r="C250" s="45"/>
      <c r="D250" s="45"/>
      <c r="E250" s="45"/>
      <c r="F250" s="385"/>
      <c r="G250" s="385"/>
      <c r="H250" s="385"/>
      <c r="I250" s="386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</row>
    <row r="251" spans="1:22" x14ac:dyDescent="0.2">
      <c r="A251" s="45"/>
      <c r="B251" s="45"/>
      <c r="C251" s="45"/>
      <c r="D251" s="45"/>
      <c r="E251" s="45"/>
      <c r="F251" s="385"/>
      <c r="G251" s="385"/>
      <c r="H251" s="385"/>
      <c r="I251" s="386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</row>
    <row r="252" spans="1:22" x14ac:dyDescent="0.2">
      <c r="A252" s="45"/>
      <c r="B252" s="45"/>
      <c r="C252" s="45"/>
      <c r="D252" s="45"/>
      <c r="E252" s="45"/>
      <c r="F252" s="385"/>
      <c r="G252" s="385"/>
      <c r="H252" s="385"/>
      <c r="I252" s="386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</row>
    <row r="253" spans="1:22" x14ac:dyDescent="0.2">
      <c r="A253" s="45"/>
      <c r="B253" s="45"/>
      <c r="C253" s="45"/>
      <c r="D253" s="45"/>
      <c r="E253" s="45"/>
      <c r="F253" s="385"/>
      <c r="G253" s="385"/>
      <c r="H253" s="385"/>
      <c r="I253" s="386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</row>
    <row r="254" spans="1:22" x14ac:dyDescent="0.2">
      <c r="A254" s="45"/>
      <c r="B254" s="45"/>
      <c r="C254" s="45"/>
      <c r="D254" s="45"/>
      <c r="E254" s="45"/>
      <c r="F254" s="385"/>
      <c r="G254" s="385"/>
      <c r="H254" s="385"/>
      <c r="I254" s="386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</row>
    <row r="255" spans="1:22" x14ac:dyDescent="0.2">
      <c r="A255" s="45"/>
      <c r="B255" s="45"/>
      <c r="C255" s="45"/>
      <c r="D255" s="45"/>
      <c r="E255" s="45"/>
      <c r="F255" s="385"/>
      <c r="G255" s="385"/>
      <c r="H255" s="385"/>
      <c r="I255" s="386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</row>
    <row r="256" spans="1:22" x14ac:dyDescent="0.2">
      <c r="A256" s="45"/>
      <c r="B256" s="45"/>
      <c r="C256" s="45"/>
      <c r="D256" s="45"/>
      <c r="E256" s="45"/>
      <c r="F256" s="385"/>
      <c r="G256" s="385"/>
      <c r="H256" s="385"/>
      <c r="I256" s="386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</row>
    <row r="257" spans="1:22" x14ac:dyDescent="0.2">
      <c r="A257" s="45"/>
      <c r="B257" s="45"/>
      <c r="C257" s="45"/>
      <c r="D257" s="45"/>
      <c r="E257" s="45"/>
      <c r="F257" s="385"/>
      <c r="G257" s="385"/>
      <c r="H257" s="385"/>
      <c r="I257" s="386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</row>
    <row r="258" spans="1:22" x14ac:dyDescent="0.2">
      <c r="A258" s="45"/>
      <c r="B258" s="45"/>
      <c r="C258" s="45"/>
      <c r="D258" s="45"/>
      <c r="E258" s="45"/>
      <c r="F258" s="385"/>
      <c r="G258" s="385"/>
      <c r="H258" s="385"/>
      <c r="I258" s="386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</row>
    <row r="259" spans="1:22" x14ac:dyDescent="0.2">
      <c r="A259" s="45"/>
      <c r="B259" s="45"/>
      <c r="C259" s="45"/>
      <c r="D259" s="45"/>
      <c r="E259" s="45"/>
      <c r="F259" s="385"/>
      <c r="G259" s="385"/>
      <c r="H259" s="385"/>
      <c r="I259" s="386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</row>
    <row r="260" spans="1:22" x14ac:dyDescent="0.2">
      <c r="A260" s="45"/>
      <c r="B260" s="45"/>
      <c r="C260" s="45"/>
      <c r="D260" s="45"/>
      <c r="E260" s="45"/>
      <c r="F260" s="385"/>
      <c r="G260" s="385"/>
      <c r="H260" s="385"/>
      <c r="I260" s="386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</row>
    <row r="261" spans="1:22" x14ac:dyDescent="0.2">
      <c r="A261" s="45"/>
      <c r="B261" s="45"/>
      <c r="C261" s="45"/>
      <c r="D261" s="45"/>
      <c r="E261" s="45"/>
      <c r="F261" s="385"/>
      <c r="G261" s="385"/>
      <c r="H261" s="385"/>
      <c r="I261" s="386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</row>
    <row r="262" spans="1:22" x14ac:dyDescent="0.2">
      <c r="A262" s="45"/>
      <c r="B262" s="45"/>
      <c r="C262" s="45"/>
      <c r="D262" s="45"/>
      <c r="E262" s="45"/>
      <c r="F262" s="385"/>
      <c r="G262" s="385"/>
      <c r="H262" s="385"/>
      <c r="I262" s="386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</row>
    <row r="263" spans="1:22" x14ac:dyDescent="0.2">
      <c r="A263" s="45"/>
      <c r="B263" s="45"/>
      <c r="C263" s="45"/>
      <c r="D263" s="45"/>
      <c r="E263" s="45"/>
      <c r="F263" s="385"/>
      <c r="G263" s="385"/>
      <c r="H263" s="385"/>
      <c r="I263" s="386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</row>
    <row r="264" spans="1:22" x14ac:dyDescent="0.2">
      <c r="A264" s="45"/>
      <c r="B264" s="45"/>
      <c r="C264" s="45"/>
      <c r="D264" s="45"/>
      <c r="E264" s="45"/>
      <c r="F264" s="385"/>
      <c r="G264" s="385"/>
      <c r="H264" s="385"/>
      <c r="I264" s="386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</row>
    <row r="265" spans="1:22" x14ac:dyDescent="0.2">
      <c r="A265" s="45"/>
      <c r="B265" s="45"/>
      <c r="C265" s="45"/>
      <c r="D265" s="45"/>
      <c r="E265" s="45"/>
      <c r="F265" s="385"/>
      <c r="G265" s="385"/>
      <c r="H265" s="385"/>
      <c r="I265" s="386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</row>
    <row r="266" spans="1:22" x14ac:dyDescent="0.2">
      <c r="A266" s="45"/>
      <c r="B266" s="45"/>
      <c r="C266" s="45"/>
      <c r="D266" s="45"/>
      <c r="E266" s="45"/>
      <c r="F266" s="385"/>
      <c r="G266" s="385"/>
      <c r="H266" s="385"/>
      <c r="I266" s="386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</row>
    <row r="267" spans="1:22" x14ac:dyDescent="0.2">
      <c r="A267" s="45"/>
      <c r="B267" s="45"/>
      <c r="C267" s="45"/>
      <c r="D267" s="45"/>
      <c r="E267" s="45"/>
      <c r="F267" s="385"/>
      <c r="G267" s="385"/>
      <c r="H267" s="385"/>
      <c r="I267" s="386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</row>
    <row r="268" spans="1:22" x14ac:dyDescent="0.2">
      <c r="A268" s="45"/>
      <c r="B268" s="45"/>
      <c r="C268" s="45"/>
      <c r="D268" s="45"/>
      <c r="E268" s="45"/>
      <c r="F268" s="385"/>
      <c r="G268" s="385"/>
      <c r="H268" s="385"/>
      <c r="I268" s="386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</row>
    <row r="269" spans="1:22" x14ac:dyDescent="0.2">
      <c r="A269" s="45"/>
      <c r="B269" s="45"/>
      <c r="C269" s="45"/>
      <c r="D269" s="45"/>
      <c r="E269" s="45"/>
      <c r="F269" s="385"/>
      <c r="G269" s="385"/>
      <c r="H269" s="385"/>
      <c r="I269" s="386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</row>
    <row r="270" spans="1:22" x14ac:dyDescent="0.2">
      <c r="A270" s="45"/>
      <c r="B270" s="45"/>
      <c r="C270" s="45"/>
      <c r="D270" s="45"/>
      <c r="E270" s="45"/>
      <c r="F270" s="385"/>
      <c r="G270" s="385"/>
      <c r="H270" s="385"/>
      <c r="I270" s="386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</row>
    <row r="271" spans="1:22" x14ac:dyDescent="0.2">
      <c r="A271" s="45"/>
      <c r="B271" s="45"/>
      <c r="C271" s="45"/>
      <c r="D271" s="45"/>
      <c r="E271" s="45"/>
      <c r="F271" s="385"/>
      <c r="G271" s="385"/>
      <c r="H271" s="385"/>
      <c r="I271" s="386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</row>
    <row r="272" spans="1:22" x14ac:dyDescent="0.2">
      <c r="A272" s="45"/>
      <c r="B272" s="45"/>
      <c r="C272" s="45"/>
      <c r="D272" s="45"/>
      <c r="E272" s="45"/>
      <c r="F272" s="385"/>
      <c r="G272" s="385"/>
      <c r="H272" s="385"/>
      <c r="I272" s="386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</row>
    <row r="273" spans="1:22" x14ac:dyDescent="0.2">
      <c r="A273" s="45"/>
      <c r="B273" s="45"/>
      <c r="C273" s="45"/>
      <c r="D273" s="45"/>
      <c r="E273" s="45"/>
      <c r="F273" s="385"/>
      <c r="G273" s="385"/>
      <c r="H273" s="385"/>
      <c r="I273" s="386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</row>
    <row r="274" spans="1:22" x14ac:dyDescent="0.2">
      <c r="A274" s="45"/>
      <c r="B274" s="45"/>
      <c r="C274" s="45"/>
      <c r="D274" s="45"/>
      <c r="E274" s="45"/>
      <c r="F274" s="385"/>
      <c r="G274" s="385"/>
      <c r="H274" s="385"/>
      <c r="I274" s="386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</row>
    <row r="275" spans="1:22" x14ac:dyDescent="0.2">
      <c r="A275" s="45"/>
      <c r="B275" s="45"/>
      <c r="C275" s="45"/>
      <c r="D275" s="45"/>
      <c r="E275" s="45"/>
      <c r="F275" s="385"/>
      <c r="G275" s="385"/>
      <c r="H275" s="385"/>
      <c r="I275" s="386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</row>
    <row r="276" spans="1:22" x14ac:dyDescent="0.2">
      <c r="A276" s="45"/>
      <c r="B276" s="45"/>
      <c r="C276" s="45"/>
      <c r="D276" s="45"/>
      <c r="E276" s="45"/>
      <c r="F276" s="385"/>
      <c r="G276" s="385"/>
      <c r="H276" s="385"/>
      <c r="I276" s="386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</row>
    <row r="277" spans="1:22" x14ac:dyDescent="0.2">
      <c r="A277" s="45"/>
      <c r="B277" s="45"/>
      <c r="C277" s="45"/>
      <c r="D277" s="45"/>
      <c r="E277" s="45"/>
      <c r="F277" s="385"/>
      <c r="G277" s="385"/>
      <c r="H277" s="385"/>
      <c r="I277" s="386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</row>
    <row r="278" spans="1:22" x14ac:dyDescent="0.2">
      <c r="A278" s="45"/>
      <c r="B278" s="45"/>
      <c r="C278" s="45"/>
      <c r="D278" s="45"/>
      <c r="E278" s="45"/>
      <c r="F278" s="385"/>
      <c r="G278" s="385"/>
      <c r="H278" s="385"/>
      <c r="I278" s="386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</row>
    <row r="279" spans="1:22" x14ac:dyDescent="0.2">
      <c r="A279" s="45"/>
      <c r="B279" s="45"/>
      <c r="C279" s="45"/>
      <c r="D279" s="45"/>
      <c r="E279" s="45"/>
      <c r="F279" s="385"/>
      <c r="G279" s="385"/>
      <c r="H279" s="385"/>
      <c r="I279" s="386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</row>
    <row r="280" spans="1:22" x14ac:dyDescent="0.2">
      <c r="A280" s="45"/>
      <c r="B280" s="45"/>
      <c r="C280" s="45"/>
      <c r="D280" s="45"/>
      <c r="E280" s="45"/>
      <c r="F280" s="385"/>
      <c r="G280" s="385"/>
      <c r="H280" s="385"/>
      <c r="I280" s="386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</row>
    <row r="281" spans="1:22" x14ac:dyDescent="0.2">
      <c r="A281" s="45"/>
      <c r="B281" s="45"/>
      <c r="C281" s="45"/>
      <c r="D281" s="45"/>
      <c r="E281" s="45"/>
      <c r="F281" s="385"/>
      <c r="G281" s="385"/>
      <c r="H281" s="385"/>
      <c r="I281" s="386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</row>
    <row r="282" spans="1:22" x14ac:dyDescent="0.2">
      <c r="A282" s="45"/>
      <c r="B282" s="45"/>
      <c r="C282" s="45"/>
      <c r="D282" s="45"/>
      <c r="E282" s="45"/>
      <c r="F282" s="385"/>
      <c r="G282" s="385"/>
      <c r="H282" s="385"/>
      <c r="I282" s="386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</row>
    <row r="283" spans="1:22" x14ac:dyDescent="0.2">
      <c r="A283" s="45"/>
      <c r="B283" s="45"/>
      <c r="C283" s="45"/>
      <c r="D283" s="45"/>
      <c r="E283" s="45"/>
      <c r="F283" s="385"/>
      <c r="G283" s="385"/>
      <c r="H283" s="385"/>
      <c r="I283" s="386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</row>
    <row r="284" spans="1:22" x14ac:dyDescent="0.2">
      <c r="A284" s="45"/>
      <c r="B284" s="45"/>
      <c r="C284" s="45"/>
      <c r="D284" s="45"/>
      <c r="E284" s="45"/>
      <c r="F284" s="385"/>
      <c r="G284" s="385"/>
      <c r="H284" s="385"/>
      <c r="I284" s="386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</row>
    <row r="285" spans="1:22" x14ac:dyDescent="0.2">
      <c r="A285" s="45"/>
      <c r="B285" s="45"/>
      <c r="C285" s="45"/>
      <c r="D285" s="45"/>
      <c r="E285" s="45"/>
      <c r="F285" s="385"/>
      <c r="G285" s="385"/>
      <c r="H285" s="385"/>
      <c r="I285" s="386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</row>
    <row r="286" spans="1:22" x14ac:dyDescent="0.2">
      <c r="A286" s="45"/>
      <c r="B286" s="45"/>
      <c r="C286" s="45"/>
      <c r="D286" s="45"/>
      <c r="E286" s="45"/>
      <c r="F286" s="385"/>
      <c r="G286" s="385"/>
      <c r="H286" s="385"/>
      <c r="I286" s="386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</row>
    <row r="287" spans="1:22" x14ac:dyDescent="0.2">
      <c r="A287" s="45"/>
      <c r="B287" s="45"/>
      <c r="C287" s="45"/>
      <c r="D287" s="45"/>
      <c r="E287" s="45"/>
      <c r="F287" s="385"/>
      <c r="G287" s="385"/>
      <c r="H287" s="385"/>
      <c r="I287" s="386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</row>
    <row r="288" spans="1:22" x14ac:dyDescent="0.2">
      <c r="A288" s="45"/>
      <c r="B288" s="45"/>
      <c r="C288" s="45"/>
      <c r="D288" s="45"/>
      <c r="E288" s="45"/>
      <c r="F288" s="385"/>
      <c r="G288" s="385"/>
      <c r="H288" s="385"/>
      <c r="I288" s="386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</row>
    <row r="289" spans="1:22" x14ac:dyDescent="0.2">
      <c r="A289" s="45"/>
      <c r="B289" s="45"/>
      <c r="C289" s="45"/>
      <c r="D289" s="45"/>
      <c r="E289" s="45"/>
      <c r="F289" s="385"/>
      <c r="G289" s="385"/>
      <c r="H289" s="385"/>
      <c r="I289" s="386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</row>
    <row r="290" spans="1:22" x14ac:dyDescent="0.2">
      <c r="A290" s="45"/>
      <c r="B290" s="45"/>
      <c r="C290" s="45"/>
      <c r="D290" s="45"/>
      <c r="E290" s="45"/>
      <c r="F290" s="385"/>
      <c r="G290" s="385"/>
      <c r="H290" s="385"/>
      <c r="I290" s="386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</row>
    <row r="291" spans="1:22" x14ac:dyDescent="0.2">
      <c r="A291" s="45"/>
      <c r="B291" s="45"/>
      <c r="C291" s="45"/>
      <c r="D291" s="45"/>
      <c r="E291" s="45"/>
      <c r="F291" s="385"/>
      <c r="G291" s="385"/>
      <c r="H291" s="385"/>
      <c r="I291" s="386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</row>
    <row r="292" spans="1:22" x14ac:dyDescent="0.2">
      <c r="A292" s="45"/>
      <c r="B292" s="45"/>
      <c r="C292" s="45"/>
      <c r="D292" s="45"/>
      <c r="E292" s="45"/>
      <c r="F292" s="385"/>
      <c r="G292" s="385"/>
      <c r="H292" s="385"/>
      <c r="I292" s="386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</row>
    <row r="293" spans="1:22" x14ac:dyDescent="0.2">
      <c r="A293" s="45"/>
      <c r="B293" s="45"/>
      <c r="C293" s="45"/>
      <c r="D293" s="45"/>
      <c r="E293" s="45"/>
      <c r="F293" s="385"/>
      <c r="G293" s="385"/>
      <c r="H293" s="385"/>
      <c r="I293" s="386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</row>
    <row r="294" spans="1:22" x14ac:dyDescent="0.2">
      <c r="A294" s="45"/>
      <c r="B294" s="45"/>
      <c r="C294" s="45"/>
      <c r="D294" s="45"/>
      <c r="E294" s="45"/>
      <c r="F294" s="385"/>
      <c r="G294" s="385"/>
      <c r="H294" s="385"/>
      <c r="I294" s="386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</row>
    <row r="295" spans="1:22" x14ac:dyDescent="0.2">
      <c r="A295" s="45"/>
      <c r="B295" s="45"/>
      <c r="C295" s="45"/>
      <c r="D295" s="45"/>
      <c r="E295" s="45"/>
      <c r="F295" s="385"/>
      <c r="G295" s="385"/>
      <c r="H295" s="385"/>
      <c r="I295" s="386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</row>
    <row r="296" spans="1:22" x14ac:dyDescent="0.2">
      <c r="A296" s="45"/>
      <c r="B296" s="45"/>
      <c r="C296" s="45"/>
      <c r="D296" s="45"/>
      <c r="E296" s="45"/>
      <c r="F296" s="385"/>
      <c r="G296" s="385"/>
      <c r="H296" s="385"/>
      <c r="I296" s="386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</row>
    <row r="297" spans="1:22" x14ac:dyDescent="0.2">
      <c r="A297" s="45"/>
      <c r="B297" s="45"/>
      <c r="C297" s="45"/>
      <c r="D297" s="45"/>
      <c r="E297" s="45"/>
      <c r="F297" s="385"/>
      <c r="G297" s="385"/>
      <c r="H297" s="385"/>
      <c r="I297" s="386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</row>
    <row r="298" spans="1:22" x14ac:dyDescent="0.2">
      <c r="A298" s="45"/>
      <c r="B298" s="45"/>
      <c r="C298" s="45"/>
      <c r="D298" s="45"/>
      <c r="E298" s="45"/>
      <c r="F298" s="385"/>
      <c r="G298" s="385"/>
      <c r="H298" s="385"/>
      <c r="I298" s="386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</row>
    <row r="299" spans="1:22" x14ac:dyDescent="0.2">
      <c r="A299" s="45"/>
      <c r="B299" s="45"/>
      <c r="C299" s="45"/>
      <c r="D299" s="45"/>
      <c r="E299" s="45"/>
      <c r="F299" s="385"/>
      <c r="G299" s="385"/>
      <c r="H299" s="385"/>
      <c r="I299" s="386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</row>
    <row r="300" spans="1:22" x14ac:dyDescent="0.2">
      <c r="A300" s="45"/>
      <c r="B300" s="45"/>
      <c r="C300" s="45"/>
      <c r="D300" s="45"/>
      <c r="E300" s="45"/>
      <c r="F300" s="385"/>
      <c r="G300" s="385"/>
      <c r="H300" s="385"/>
      <c r="I300" s="386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</row>
    <row r="301" spans="1:22" x14ac:dyDescent="0.2">
      <c r="A301" s="45"/>
      <c r="B301" s="45"/>
      <c r="C301" s="45"/>
      <c r="D301" s="45"/>
      <c r="E301" s="45"/>
      <c r="F301" s="385"/>
      <c r="G301" s="385"/>
      <c r="H301" s="385"/>
      <c r="I301" s="386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</row>
    <row r="302" spans="1:22" x14ac:dyDescent="0.2">
      <c r="A302" s="45"/>
      <c r="B302" s="45"/>
      <c r="C302" s="45"/>
      <c r="D302" s="45"/>
      <c r="E302" s="45"/>
      <c r="F302" s="385"/>
      <c r="G302" s="385"/>
      <c r="H302" s="385"/>
      <c r="I302" s="386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</row>
    <row r="303" spans="1:22" x14ac:dyDescent="0.2">
      <c r="A303" s="45"/>
      <c r="B303" s="45"/>
      <c r="C303" s="45"/>
      <c r="D303" s="45"/>
      <c r="E303" s="45"/>
      <c r="F303" s="385"/>
      <c r="G303" s="385"/>
      <c r="H303" s="385"/>
      <c r="I303" s="386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pans="1:22" x14ac:dyDescent="0.2">
      <c r="A304" s="45"/>
      <c r="B304" s="45"/>
      <c r="C304" s="45"/>
      <c r="D304" s="45"/>
      <c r="E304" s="45"/>
      <c r="F304" s="385"/>
      <c r="G304" s="385"/>
      <c r="H304" s="385"/>
      <c r="I304" s="386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pans="1:22" x14ac:dyDescent="0.2">
      <c r="A305" s="45"/>
      <c r="B305" s="45"/>
      <c r="C305" s="45"/>
      <c r="D305" s="45"/>
      <c r="E305" s="45"/>
      <c r="F305" s="385"/>
      <c r="G305" s="385"/>
      <c r="H305" s="385"/>
      <c r="I305" s="386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</row>
    <row r="306" spans="1:22" x14ac:dyDescent="0.2">
      <c r="A306" s="45"/>
      <c r="B306" s="45"/>
      <c r="C306" s="45"/>
      <c r="D306" s="45"/>
      <c r="E306" s="45"/>
      <c r="F306" s="385"/>
      <c r="G306" s="385"/>
      <c r="H306" s="385"/>
      <c r="I306" s="386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pans="1:22" x14ac:dyDescent="0.2">
      <c r="A307" s="45"/>
      <c r="B307" s="45"/>
      <c r="C307" s="45"/>
      <c r="D307" s="45"/>
      <c r="E307" s="45"/>
      <c r="F307" s="385"/>
      <c r="G307" s="385"/>
      <c r="H307" s="385"/>
      <c r="I307" s="386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pans="1:22" x14ac:dyDescent="0.2">
      <c r="A308" s="45"/>
      <c r="B308" s="45"/>
      <c r="C308" s="45"/>
      <c r="D308" s="45"/>
      <c r="E308" s="45"/>
      <c r="F308" s="385"/>
      <c r="G308" s="385"/>
      <c r="H308" s="385"/>
      <c r="I308" s="386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pans="1:22" x14ac:dyDescent="0.2">
      <c r="A309" s="45"/>
      <c r="B309" s="45"/>
      <c r="C309" s="45"/>
      <c r="D309" s="45"/>
      <c r="E309" s="45"/>
      <c r="F309" s="385"/>
      <c r="G309" s="385"/>
      <c r="H309" s="385"/>
      <c r="I309" s="386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</row>
    <row r="310" spans="1:22" x14ac:dyDescent="0.2">
      <c r="A310" s="45"/>
      <c r="B310" s="45"/>
      <c r="C310" s="45"/>
      <c r="D310" s="45"/>
      <c r="E310" s="45"/>
      <c r="F310" s="385"/>
      <c r="G310" s="385"/>
      <c r="H310" s="385"/>
      <c r="I310" s="386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pans="1:22" x14ac:dyDescent="0.2">
      <c r="A311" s="45"/>
      <c r="B311" s="45"/>
      <c r="C311" s="45"/>
      <c r="D311" s="45"/>
      <c r="E311" s="45"/>
      <c r="F311" s="385"/>
      <c r="G311" s="385"/>
      <c r="H311" s="385"/>
      <c r="I311" s="386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  <row r="312" spans="1:22" x14ac:dyDescent="0.2">
      <c r="A312" s="45"/>
      <c r="B312" s="45"/>
      <c r="C312" s="45"/>
      <c r="D312" s="45"/>
      <c r="E312" s="45"/>
      <c r="F312" s="385"/>
      <c r="G312" s="385"/>
      <c r="H312" s="385"/>
      <c r="I312" s="386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</row>
    <row r="313" spans="1:22" x14ac:dyDescent="0.2">
      <c r="A313" s="45"/>
      <c r="B313" s="45"/>
      <c r="C313" s="45"/>
      <c r="D313" s="45"/>
      <c r="E313" s="45"/>
      <c r="F313" s="385"/>
      <c r="G313" s="385"/>
      <c r="H313" s="385"/>
      <c r="I313" s="386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</row>
    <row r="314" spans="1:22" x14ac:dyDescent="0.2">
      <c r="A314" s="45"/>
      <c r="B314" s="45"/>
      <c r="C314" s="45"/>
      <c r="D314" s="45"/>
      <c r="E314" s="45"/>
      <c r="F314" s="385"/>
      <c r="G314" s="385"/>
      <c r="H314" s="385"/>
      <c r="I314" s="386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</row>
    <row r="315" spans="1:22" x14ac:dyDescent="0.2">
      <c r="A315" s="45"/>
      <c r="B315" s="45"/>
      <c r="C315" s="45"/>
      <c r="D315" s="45"/>
      <c r="E315" s="45"/>
      <c r="F315" s="385"/>
      <c r="G315" s="385"/>
      <c r="H315" s="385"/>
      <c r="I315" s="386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</row>
    <row r="316" spans="1:22" x14ac:dyDescent="0.2">
      <c r="A316" s="45"/>
      <c r="B316" s="45"/>
      <c r="C316" s="45"/>
      <c r="D316" s="45"/>
      <c r="E316" s="45"/>
      <c r="F316" s="385"/>
      <c r="G316" s="385"/>
      <c r="H316" s="385"/>
      <c r="I316" s="386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</row>
    <row r="317" spans="1:22" x14ac:dyDescent="0.2">
      <c r="A317" s="45"/>
      <c r="B317" s="45"/>
      <c r="C317" s="45"/>
      <c r="D317" s="45"/>
      <c r="E317" s="45"/>
      <c r="F317" s="385"/>
      <c r="G317" s="385"/>
      <c r="H317" s="385"/>
      <c r="I317" s="386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</row>
    <row r="318" spans="1:22" x14ac:dyDescent="0.2">
      <c r="A318" s="45"/>
      <c r="B318" s="45"/>
      <c r="C318" s="45"/>
      <c r="D318" s="45"/>
      <c r="E318" s="45"/>
      <c r="F318" s="385"/>
      <c r="G318" s="385"/>
      <c r="H318" s="385"/>
      <c r="I318" s="386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</row>
    <row r="319" spans="1:22" x14ac:dyDescent="0.2">
      <c r="A319" s="45"/>
      <c r="B319" s="45"/>
      <c r="C319" s="45"/>
      <c r="D319" s="45"/>
      <c r="E319" s="45"/>
      <c r="F319" s="385"/>
      <c r="G319" s="385"/>
      <c r="H319" s="385"/>
      <c r="I319" s="386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</row>
    <row r="320" spans="1:22" x14ac:dyDescent="0.2">
      <c r="A320" s="45"/>
      <c r="B320" s="45"/>
      <c r="C320" s="45"/>
      <c r="D320" s="45"/>
      <c r="E320" s="45"/>
      <c r="F320" s="385"/>
      <c r="G320" s="385"/>
      <c r="H320" s="385"/>
      <c r="I320" s="386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</row>
    <row r="321" spans="1:22" x14ac:dyDescent="0.2">
      <c r="A321" s="45"/>
      <c r="B321" s="45"/>
      <c r="C321" s="45"/>
      <c r="D321" s="45"/>
      <c r="E321" s="45"/>
      <c r="F321" s="385"/>
      <c r="G321" s="385"/>
      <c r="H321" s="385"/>
      <c r="I321" s="386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</row>
    <row r="322" spans="1:22" x14ac:dyDescent="0.2">
      <c r="A322" s="45"/>
      <c r="B322" s="45"/>
      <c r="C322" s="45"/>
      <c r="D322" s="45"/>
      <c r="E322" s="45"/>
      <c r="F322" s="385"/>
      <c r="G322" s="385"/>
      <c r="H322" s="385"/>
      <c r="I322" s="386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</row>
    <row r="323" spans="1:22" x14ac:dyDescent="0.2">
      <c r="A323" s="45"/>
      <c r="B323" s="45"/>
      <c r="C323" s="45"/>
      <c r="D323" s="45"/>
      <c r="E323" s="45"/>
      <c r="F323" s="385"/>
      <c r="G323" s="385"/>
      <c r="H323" s="385"/>
      <c r="I323" s="386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</row>
    <row r="324" spans="1:22" x14ac:dyDescent="0.2">
      <c r="A324" s="45"/>
      <c r="B324" s="45"/>
      <c r="C324" s="45"/>
      <c r="D324" s="45"/>
      <c r="E324" s="45"/>
      <c r="F324" s="385"/>
      <c r="G324" s="385"/>
      <c r="H324" s="385"/>
      <c r="I324" s="386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</row>
    <row r="325" spans="1:22" x14ac:dyDescent="0.2">
      <c r="A325" s="45"/>
      <c r="B325" s="45"/>
      <c r="C325" s="45"/>
      <c r="D325" s="45"/>
      <c r="E325" s="45"/>
      <c r="F325" s="385"/>
      <c r="G325" s="385"/>
      <c r="H325" s="385"/>
      <c r="I325" s="386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</row>
    <row r="326" spans="1:22" x14ac:dyDescent="0.2">
      <c r="A326" s="45"/>
      <c r="B326" s="45"/>
      <c r="C326" s="45"/>
      <c r="D326" s="45"/>
      <c r="E326" s="45"/>
      <c r="F326" s="385"/>
      <c r="G326" s="385"/>
      <c r="H326" s="385"/>
      <c r="I326" s="386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</row>
    <row r="327" spans="1:22" x14ac:dyDescent="0.2">
      <c r="A327" s="45"/>
      <c r="B327" s="45"/>
      <c r="C327" s="45"/>
      <c r="D327" s="45"/>
      <c r="E327" s="45"/>
      <c r="F327" s="385"/>
      <c r="G327" s="385"/>
      <c r="H327" s="385"/>
      <c r="I327" s="386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</row>
    <row r="328" spans="1:22" x14ac:dyDescent="0.2">
      <c r="A328" s="45"/>
      <c r="B328" s="45"/>
      <c r="C328" s="45"/>
      <c r="D328" s="45"/>
      <c r="E328" s="45"/>
      <c r="F328" s="385"/>
      <c r="G328" s="385"/>
      <c r="H328" s="385"/>
      <c r="I328" s="386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</row>
    <row r="329" spans="1:22" x14ac:dyDescent="0.2">
      <c r="A329" s="45"/>
      <c r="B329" s="45"/>
      <c r="C329" s="45"/>
      <c r="D329" s="45"/>
      <c r="E329" s="45"/>
      <c r="F329" s="385"/>
      <c r="G329" s="385"/>
      <c r="H329" s="385"/>
      <c r="I329" s="386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</row>
    <row r="330" spans="1:22" x14ac:dyDescent="0.2">
      <c r="A330" s="45"/>
      <c r="B330" s="45"/>
      <c r="C330" s="45"/>
      <c r="D330" s="45"/>
      <c r="E330" s="45"/>
      <c r="F330" s="385"/>
      <c r="G330" s="385"/>
      <c r="H330" s="385"/>
      <c r="I330" s="386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</row>
    <row r="331" spans="1:22" x14ac:dyDescent="0.2">
      <c r="A331" s="45"/>
      <c r="B331" s="45"/>
      <c r="C331" s="45"/>
      <c r="D331" s="45"/>
      <c r="E331" s="45"/>
      <c r="F331" s="385"/>
      <c r="G331" s="385"/>
      <c r="H331" s="385"/>
      <c r="I331" s="386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</row>
    <row r="332" spans="1:22" x14ac:dyDescent="0.2">
      <c r="A332" s="45"/>
      <c r="B332" s="45"/>
      <c r="C332" s="45"/>
      <c r="D332" s="45"/>
      <c r="E332" s="45"/>
      <c r="F332" s="385"/>
      <c r="G332" s="385"/>
      <c r="H332" s="385"/>
      <c r="I332" s="386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</row>
    <row r="333" spans="1:22" x14ac:dyDescent="0.2">
      <c r="A333" s="45"/>
      <c r="B333" s="45"/>
      <c r="C333" s="45"/>
      <c r="D333" s="45"/>
      <c r="E333" s="45"/>
      <c r="F333" s="385"/>
      <c r="G333" s="385"/>
      <c r="H333" s="385"/>
      <c r="I333" s="386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</row>
    <row r="334" spans="1:22" x14ac:dyDescent="0.2">
      <c r="A334" s="45"/>
      <c r="B334" s="45"/>
      <c r="C334" s="45"/>
      <c r="D334" s="45"/>
      <c r="E334" s="45"/>
      <c r="F334" s="385"/>
      <c r="G334" s="385"/>
      <c r="H334" s="385"/>
      <c r="I334" s="386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</row>
    <row r="335" spans="1:22" x14ac:dyDescent="0.2">
      <c r="A335" s="45"/>
      <c r="B335" s="45"/>
      <c r="C335" s="45"/>
      <c r="D335" s="45"/>
      <c r="E335" s="45"/>
      <c r="F335" s="385"/>
      <c r="G335" s="385"/>
      <c r="H335" s="385"/>
      <c r="I335" s="386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</row>
    <row r="336" spans="1:22" x14ac:dyDescent="0.2">
      <c r="A336" s="45"/>
      <c r="B336" s="45"/>
      <c r="C336" s="45"/>
      <c r="D336" s="45"/>
      <c r="E336" s="45"/>
      <c r="F336" s="385"/>
      <c r="G336" s="385"/>
      <c r="H336" s="385"/>
      <c r="I336" s="386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</row>
    <row r="337" spans="1:22" x14ac:dyDescent="0.2">
      <c r="A337" s="45"/>
      <c r="B337" s="45"/>
      <c r="C337" s="45"/>
      <c r="D337" s="45"/>
      <c r="E337" s="45"/>
      <c r="F337" s="385"/>
      <c r="G337" s="385"/>
      <c r="H337" s="385"/>
      <c r="I337" s="386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</row>
    <row r="338" spans="1:22" x14ac:dyDescent="0.2">
      <c r="A338" s="45"/>
      <c r="B338" s="45"/>
      <c r="C338" s="45"/>
      <c r="D338" s="45"/>
      <c r="E338" s="45"/>
      <c r="F338" s="385"/>
      <c r="G338" s="385"/>
      <c r="H338" s="385"/>
      <c r="I338" s="386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</row>
    <row r="339" spans="1:22" x14ac:dyDescent="0.2">
      <c r="A339" s="45"/>
      <c r="B339" s="45"/>
      <c r="C339" s="45"/>
      <c r="D339" s="45"/>
      <c r="E339" s="45"/>
      <c r="F339" s="385"/>
      <c r="G339" s="385"/>
      <c r="H339" s="385"/>
      <c r="I339" s="386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</row>
    <row r="340" spans="1:22" x14ac:dyDescent="0.2">
      <c r="A340" s="45"/>
      <c r="B340" s="45"/>
      <c r="C340" s="45"/>
      <c r="D340" s="45"/>
      <c r="E340" s="45"/>
      <c r="F340" s="385"/>
      <c r="G340" s="385"/>
      <c r="H340" s="385"/>
      <c r="I340" s="386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</row>
    <row r="341" spans="1:22" x14ac:dyDescent="0.2">
      <c r="A341" s="45"/>
      <c r="B341" s="45"/>
      <c r="C341" s="45"/>
      <c r="D341" s="45"/>
      <c r="E341" s="45"/>
      <c r="F341" s="385"/>
      <c r="G341" s="385"/>
      <c r="H341" s="385"/>
      <c r="I341" s="386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</row>
    <row r="342" spans="1:22" x14ac:dyDescent="0.2">
      <c r="A342" s="45"/>
      <c r="B342" s="45"/>
      <c r="C342" s="45"/>
      <c r="D342" s="45"/>
      <c r="E342" s="45"/>
      <c r="F342" s="385"/>
      <c r="G342" s="385"/>
      <c r="H342" s="385"/>
      <c r="I342" s="386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</row>
    <row r="343" spans="1:22" x14ac:dyDescent="0.2">
      <c r="A343" s="45"/>
      <c r="B343" s="45"/>
      <c r="C343" s="45"/>
      <c r="D343" s="45"/>
      <c r="E343" s="45"/>
      <c r="F343" s="385"/>
      <c r="G343" s="385"/>
      <c r="H343" s="385"/>
      <c r="I343" s="386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</row>
    <row r="344" spans="1:22" x14ac:dyDescent="0.2">
      <c r="A344" s="45"/>
      <c r="B344" s="45"/>
      <c r="C344" s="45"/>
      <c r="D344" s="45"/>
      <c r="E344" s="45"/>
      <c r="F344" s="385"/>
      <c r="G344" s="385"/>
      <c r="H344" s="385"/>
      <c r="I344" s="386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</row>
    <row r="345" spans="1:22" x14ac:dyDescent="0.2">
      <c r="A345" s="45"/>
      <c r="B345" s="45"/>
      <c r="C345" s="45"/>
      <c r="D345" s="45"/>
      <c r="E345" s="45"/>
      <c r="F345" s="385"/>
      <c r="G345" s="385"/>
      <c r="H345" s="385"/>
      <c r="I345" s="386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</row>
    <row r="346" spans="1:22" x14ac:dyDescent="0.2">
      <c r="A346" s="45"/>
      <c r="B346" s="45"/>
      <c r="C346" s="45"/>
      <c r="D346" s="45"/>
      <c r="E346" s="45"/>
      <c r="F346" s="385"/>
      <c r="G346" s="385"/>
      <c r="H346" s="385"/>
      <c r="I346" s="386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</row>
    <row r="347" spans="1:22" x14ac:dyDescent="0.2">
      <c r="A347" s="45"/>
      <c r="B347" s="45"/>
      <c r="C347" s="45"/>
      <c r="D347" s="45"/>
      <c r="E347" s="45"/>
      <c r="F347" s="385"/>
      <c r="G347" s="385"/>
      <c r="H347" s="385"/>
      <c r="I347" s="386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</row>
    <row r="348" spans="1:22" x14ac:dyDescent="0.2">
      <c r="A348" s="45"/>
      <c r="B348" s="45"/>
      <c r="C348" s="45"/>
      <c r="D348" s="45"/>
      <c r="E348" s="45"/>
      <c r="F348" s="385"/>
      <c r="G348" s="385"/>
      <c r="H348" s="385"/>
      <c r="I348" s="386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</row>
    <row r="349" spans="1:22" x14ac:dyDescent="0.2">
      <c r="A349" s="45"/>
      <c r="B349" s="45"/>
      <c r="C349" s="45"/>
      <c r="D349" s="45"/>
      <c r="E349" s="45"/>
      <c r="F349" s="385"/>
      <c r="G349" s="385"/>
      <c r="H349" s="385"/>
      <c r="I349" s="386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</row>
    <row r="350" spans="1:22" x14ac:dyDescent="0.2">
      <c r="A350" s="45"/>
      <c r="B350" s="45"/>
      <c r="C350" s="45"/>
      <c r="D350" s="45"/>
      <c r="E350" s="45"/>
      <c r="F350" s="385"/>
      <c r="G350" s="385"/>
      <c r="H350" s="385"/>
      <c r="I350" s="386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</row>
    <row r="351" spans="1:22" x14ac:dyDescent="0.2">
      <c r="A351" s="45"/>
      <c r="B351" s="45"/>
      <c r="C351" s="45"/>
      <c r="D351" s="45"/>
      <c r="E351" s="45"/>
      <c r="F351" s="385"/>
      <c r="G351" s="385"/>
      <c r="H351" s="385"/>
      <c r="I351" s="386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</row>
    <row r="352" spans="1:22" x14ac:dyDescent="0.2">
      <c r="A352" s="45"/>
      <c r="B352" s="45"/>
      <c r="C352" s="45"/>
      <c r="D352" s="45"/>
      <c r="E352" s="45"/>
      <c r="F352" s="385"/>
      <c r="G352" s="385"/>
      <c r="H352" s="385"/>
      <c r="I352" s="386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</row>
    <row r="353" spans="1:22" x14ac:dyDescent="0.2">
      <c r="A353" s="45"/>
      <c r="B353" s="45"/>
      <c r="C353" s="45"/>
      <c r="D353" s="45"/>
      <c r="E353" s="45"/>
      <c r="F353" s="385"/>
      <c r="G353" s="385"/>
      <c r="H353" s="385"/>
      <c r="I353" s="386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</row>
    <row r="354" spans="1:22" x14ac:dyDescent="0.2">
      <c r="A354" s="45"/>
      <c r="B354" s="45"/>
      <c r="C354" s="45"/>
      <c r="D354" s="45"/>
      <c r="E354" s="45"/>
      <c r="F354" s="385"/>
      <c r="G354" s="385"/>
      <c r="H354" s="385"/>
      <c r="I354" s="386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</row>
    <row r="355" spans="1:22" x14ac:dyDescent="0.2">
      <c r="A355" s="45"/>
      <c r="B355" s="45"/>
      <c r="C355" s="45"/>
      <c r="D355" s="45"/>
      <c r="E355" s="45"/>
      <c r="F355" s="385"/>
      <c r="G355" s="385"/>
      <c r="H355" s="385"/>
      <c r="I355" s="386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</row>
    <row r="356" spans="1:22" x14ac:dyDescent="0.2">
      <c r="A356" s="45"/>
      <c r="B356" s="45"/>
      <c r="C356" s="45"/>
      <c r="D356" s="45"/>
      <c r="E356" s="45"/>
      <c r="F356" s="385"/>
      <c r="G356" s="385"/>
      <c r="H356" s="385"/>
      <c r="I356" s="386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</row>
    <row r="357" spans="1:22" x14ac:dyDescent="0.2">
      <c r="A357" s="45"/>
      <c r="B357" s="45"/>
      <c r="C357" s="45"/>
      <c r="D357" s="45"/>
      <c r="E357" s="45"/>
      <c r="F357" s="385"/>
      <c r="G357" s="385"/>
      <c r="H357" s="385"/>
      <c r="I357" s="386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</row>
    <row r="358" spans="1:22" x14ac:dyDescent="0.2">
      <c r="A358" s="45"/>
      <c r="B358" s="45"/>
      <c r="C358" s="45"/>
      <c r="D358" s="45"/>
      <c r="E358" s="45"/>
      <c r="F358" s="385"/>
      <c r="G358" s="385"/>
      <c r="H358" s="385"/>
      <c r="I358" s="386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</row>
    <row r="359" spans="1:22" x14ac:dyDescent="0.2">
      <c r="A359" s="45"/>
      <c r="B359" s="45"/>
      <c r="C359" s="45"/>
      <c r="D359" s="45"/>
      <c r="E359" s="45"/>
      <c r="F359" s="385"/>
      <c r="G359" s="385"/>
      <c r="H359" s="385"/>
      <c r="I359" s="386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</row>
    <row r="360" spans="1:22" x14ac:dyDescent="0.2">
      <c r="A360" s="45"/>
      <c r="B360" s="45"/>
      <c r="C360" s="45"/>
      <c r="D360" s="45"/>
      <c r="E360" s="45"/>
      <c r="F360" s="385"/>
      <c r="G360" s="385"/>
      <c r="H360" s="385"/>
      <c r="I360" s="386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</row>
    <row r="361" spans="1:22" x14ac:dyDescent="0.2">
      <c r="A361" s="45"/>
      <c r="B361" s="45"/>
      <c r="C361" s="45"/>
      <c r="D361" s="45"/>
      <c r="E361" s="45"/>
      <c r="F361" s="385"/>
      <c r="G361" s="385"/>
      <c r="H361" s="385"/>
      <c r="I361" s="386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</row>
    <row r="362" spans="1:22" x14ac:dyDescent="0.2">
      <c r="A362" s="45"/>
      <c r="B362" s="45"/>
      <c r="C362" s="45"/>
      <c r="D362" s="45"/>
      <c r="E362" s="45"/>
      <c r="F362" s="385"/>
      <c r="G362" s="385"/>
      <c r="H362" s="385"/>
      <c r="I362" s="386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</row>
    <row r="363" spans="1:22" x14ac:dyDescent="0.2">
      <c r="A363" s="45"/>
      <c r="B363" s="45"/>
      <c r="C363" s="45"/>
      <c r="D363" s="45"/>
      <c r="E363" s="45"/>
      <c r="F363" s="385"/>
      <c r="G363" s="385"/>
      <c r="H363" s="385"/>
      <c r="I363" s="386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</row>
    <row r="364" spans="1:22" x14ac:dyDescent="0.2">
      <c r="A364" s="45"/>
      <c r="B364" s="45"/>
      <c r="C364" s="45"/>
      <c r="D364" s="45"/>
      <c r="E364" s="45"/>
      <c r="F364" s="385"/>
      <c r="G364" s="385"/>
      <c r="H364" s="385"/>
      <c r="I364" s="386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</row>
    <row r="365" spans="1:22" x14ac:dyDescent="0.2">
      <c r="A365" s="45"/>
      <c r="B365" s="45"/>
      <c r="C365" s="45"/>
      <c r="D365" s="45"/>
      <c r="E365" s="45"/>
      <c r="F365" s="385"/>
      <c r="G365" s="385"/>
      <c r="H365" s="385"/>
      <c r="I365" s="386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</row>
    <row r="366" spans="1:22" x14ac:dyDescent="0.2">
      <c r="A366" s="45"/>
      <c r="B366" s="45"/>
      <c r="C366" s="45"/>
      <c r="D366" s="45"/>
      <c r="E366" s="45"/>
      <c r="F366" s="385"/>
      <c r="G366" s="385"/>
      <c r="H366" s="385"/>
      <c r="I366" s="386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</row>
    <row r="367" spans="1:22" x14ac:dyDescent="0.2">
      <c r="A367" s="45"/>
      <c r="B367" s="45"/>
      <c r="C367" s="45"/>
      <c r="D367" s="45"/>
      <c r="E367" s="45"/>
      <c r="F367" s="385"/>
      <c r="G367" s="385"/>
      <c r="H367" s="385"/>
      <c r="I367" s="386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</row>
    <row r="368" spans="1:22" x14ac:dyDescent="0.2">
      <c r="A368" s="45"/>
      <c r="B368" s="45"/>
      <c r="C368" s="45"/>
      <c r="D368" s="45"/>
      <c r="E368" s="45"/>
      <c r="F368" s="385"/>
      <c r="G368" s="385"/>
      <c r="H368" s="385"/>
      <c r="I368" s="386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</row>
    <row r="369" spans="1:22" x14ac:dyDescent="0.2">
      <c r="A369" s="45"/>
      <c r="B369" s="45"/>
      <c r="C369" s="45"/>
      <c r="D369" s="45"/>
      <c r="E369" s="45"/>
      <c r="F369" s="385"/>
      <c r="G369" s="385"/>
      <c r="H369" s="385"/>
      <c r="I369" s="386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</row>
    <row r="370" spans="1:22" x14ac:dyDescent="0.2">
      <c r="A370" s="45"/>
      <c r="B370" s="45"/>
      <c r="C370" s="45"/>
      <c r="D370" s="45"/>
      <c r="E370" s="45"/>
      <c r="F370" s="385"/>
      <c r="G370" s="385"/>
      <c r="H370" s="385"/>
      <c r="I370" s="386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</row>
    <row r="371" spans="1:22" x14ac:dyDescent="0.2">
      <c r="A371" s="45"/>
      <c r="B371" s="45"/>
      <c r="C371" s="45"/>
      <c r="D371" s="45"/>
      <c r="E371" s="45"/>
      <c r="F371" s="385"/>
      <c r="G371" s="385"/>
      <c r="H371" s="385"/>
      <c r="I371" s="386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</row>
    <row r="372" spans="1:22" x14ac:dyDescent="0.2">
      <c r="A372" s="45"/>
      <c r="B372" s="45"/>
      <c r="C372" s="45"/>
      <c r="D372" s="45"/>
      <c r="E372" s="45"/>
      <c r="F372" s="385"/>
      <c r="G372" s="385"/>
      <c r="H372" s="385"/>
      <c r="I372" s="386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</row>
    <row r="373" spans="1:22" x14ac:dyDescent="0.2">
      <c r="A373" s="45"/>
      <c r="B373" s="45"/>
      <c r="C373" s="45"/>
      <c r="D373" s="45"/>
      <c r="E373" s="45"/>
      <c r="F373" s="385"/>
      <c r="G373" s="385"/>
      <c r="H373" s="385"/>
      <c r="I373" s="386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</row>
    <row r="374" spans="1:22" x14ac:dyDescent="0.2">
      <c r="A374" s="45"/>
      <c r="B374" s="45"/>
      <c r="C374" s="45"/>
      <c r="D374" s="45"/>
      <c r="E374" s="45"/>
      <c r="F374" s="385"/>
      <c r="G374" s="385"/>
      <c r="H374" s="385"/>
      <c r="I374" s="386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</row>
    <row r="375" spans="1:22" x14ac:dyDescent="0.2">
      <c r="A375" s="45"/>
      <c r="B375" s="45"/>
      <c r="C375" s="45"/>
      <c r="D375" s="45"/>
      <c r="E375" s="45"/>
      <c r="F375" s="385"/>
      <c r="G375" s="385"/>
      <c r="H375" s="385"/>
      <c r="I375" s="386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</row>
    <row r="376" spans="1:22" x14ac:dyDescent="0.2">
      <c r="A376" s="45"/>
      <c r="B376" s="45"/>
      <c r="C376" s="45"/>
      <c r="D376" s="45"/>
      <c r="E376" s="45"/>
      <c r="F376" s="385"/>
      <c r="G376" s="385"/>
      <c r="H376" s="385"/>
      <c r="I376" s="386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</row>
    <row r="377" spans="1:22" x14ac:dyDescent="0.2">
      <c r="A377" s="45"/>
      <c r="B377" s="45"/>
      <c r="C377" s="45"/>
      <c r="D377" s="45"/>
      <c r="E377" s="45"/>
      <c r="F377" s="385"/>
      <c r="G377" s="385"/>
      <c r="H377" s="385"/>
      <c r="I377" s="386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</row>
    <row r="378" spans="1:22" x14ac:dyDescent="0.2">
      <c r="A378" s="45"/>
      <c r="B378" s="45"/>
      <c r="C378" s="45"/>
      <c r="D378" s="45"/>
      <c r="E378" s="45"/>
      <c r="F378" s="385"/>
      <c r="G378" s="385"/>
      <c r="H378" s="385"/>
      <c r="I378" s="386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</row>
    <row r="379" spans="1:22" x14ac:dyDescent="0.2">
      <c r="A379" s="45"/>
      <c r="B379" s="45"/>
      <c r="C379" s="45"/>
      <c r="D379" s="45"/>
      <c r="E379" s="45"/>
      <c r="F379" s="385"/>
      <c r="G379" s="385"/>
      <c r="H379" s="385"/>
      <c r="I379" s="386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</row>
    <row r="380" spans="1:22" x14ac:dyDescent="0.2">
      <c r="A380" s="45"/>
      <c r="B380" s="45"/>
      <c r="C380" s="45"/>
      <c r="D380" s="45"/>
      <c r="E380" s="45"/>
      <c r="F380" s="385"/>
      <c r="G380" s="385"/>
      <c r="H380" s="385"/>
      <c r="I380" s="386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</row>
    <row r="381" spans="1:22" x14ac:dyDescent="0.2">
      <c r="A381" s="45"/>
      <c r="B381" s="45"/>
      <c r="C381" s="45"/>
      <c r="D381" s="45"/>
      <c r="E381" s="45"/>
      <c r="F381" s="385"/>
      <c r="G381" s="385"/>
      <c r="H381" s="385"/>
      <c r="I381" s="386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</row>
    <row r="382" spans="1:22" x14ac:dyDescent="0.2">
      <c r="A382" s="45"/>
      <c r="B382" s="45"/>
      <c r="C382" s="45"/>
      <c r="D382" s="45"/>
      <c r="E382" s="45"/>
      <c r="F382" s="385"/>
      <c r="G382" s="385"/>
      <c r="H382" s="385"/>
      <c r="I382" s="386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</row>
    <row r="383" spans="1:22" x14ac:dyDescent="0.2">
      <c r="A383" s="45"/>
      <c r="B383" s="45"/>
      <c r="C383" s="45"/>
      <c r="D383" s="45"/>
      <c r="E383" s="45"/>
      <c r="F383" s="385"/>
      <c r="G383" s="385"/>
      <c r="H383" s="385"/>
      <c r="I383" s="386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</row>
    <row r="384" spans="1:22" x14ac:dyDescent="0.2">
      <c r="A384" s="45"/>
      <c r="B384" s="45"/>
      <c r="C384" s="45"/>
      <c r="D384" s="45"/>
      <c r="E384" s="45"/>
      <c r="F384" s="385"/>
      <c r="G384" s="385"/>
      <c r="H384" s="385"/>
      <c r="I384" s="386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</row>
    <row r="385" spans="1:22" x14ac:dyDescent="0.2">
      <c r="A385" s="45"/>
      <c r="B385" s="45"/>
      <c r="C385" s="45"/>
      <c r="D385" s="45"/>
      <c r="E385" s="45"/>
      <c r="F385" s="385"/>
      <c r="G385" s="385"/>
      <c r="H385" s="385"/>
      <c r="I385" s="386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</row>
    <row r="386" spans="1:22" x14ac:dyDescent="0.2">
      <c r="A386" s="45"/>
      <c r="B386" s="45"/>
      <c r="C386" s="45"/>
      <c r="D386" s="45"/>
      <c r="E386" s="45"/>
      <c r="F386" s="385"/>
      <c r="G386" s="385"/>
      <c r="H386" s="385"/>
      <c r="I386" s="386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</row>
    <row r="387" spans="1:22" x14ac:dyDescent="0.2">
      <c r="A387" s="45"/>
      <c r="B387" s="45"/>
      <c r="C387" s="45"/>
      <c r="D387" s="45"/>
      <c r="E387" s="45"/>
      <c r="F387" s="385"/>
      <c r="G387" s="385"/>
      <c r="H387" s="385"/>
      <c r="I387" s="386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</row>
    <row r="388" spans="1:22" x14ac:dyDescent="0.2">
      <c r="A388" s="45"/>
      <c r="B388" s="45"/>
      <c r="C388" s="45"/>
      <c r="D388" s="45"/>
      <c r="E388" s="45"/>
      <c r="F388" s="385"/>
      <c r="G388" s="385"/>
      <c r="H388" s="385"/>
      <c r="I388" s="386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</row>
    <row r="389" spans="1:22" x14ac:dyDescent="0.2">
      <c r="A389" s="45"/>
      <c r="B389" s="45"/>
      <c r="C389" s="45"/>
      <c r="D389" s="45"/>
      <c r="E389" s="45"/>
      <c r="F389" s="385"/>
      <c r="G389" s="385"/>
      <c r="H389" s="385"/>
      <c r="I389" s="386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</row>
    <row r="390" spans="1:22" x14ac:dyDescent="0.2">
      <c r="A390" s="45"/>
      <c r="B390" s="45"/>
      <c r="C390" s="45"/>
      <c r="D390" s="45"/>
      <c r="E390" s="45"/>
      <c r="F390" s="385"/>
      <c r="G390" s="385"/>
      <c r="H390" s="385"/>
      <c r="I390" s="386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</row>
    <row r="391" spans="1:22" x14ac:dyDescent="0.2">
      <c r="A391" s="45"/>
      <c r="B391" s="45"/>
      <c r="C391" s="45"/>
      <c r="D391" s="45"/>
      <c r="E391" s="45"/>
      <c r="F391" s="385"/>
      <c r="G391" s="385"/>
      <c r="H391" s="385"/>
      <c r="I391" s="386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</row>
    <row r="392" spans="1:22" x14ac:dyDescent="0.2">
      <c r="A392" s="45"/>
      <c r="B392" s="45"/>
      <c r="C392" s="45"/>
      <c r="D392" s="45"/>
      <c r="E392" s="45"/>
      <c r="F392" s="385"/>
      <c r="G392" s="385"/>
      <c r="H392" s="385"/>
      <c r="I392" s="386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</row>
    <row r="393" spans="1:22" x14ac:dyDescent="0.2">
      <c r="A393" s="45"/>
      <c r="B393" s="45"/>
      <c r="C393" s="45"/>
      <c r="D393" s="45"/>
      <c r="E393" s="45"/>
      <c r="F393" s="385"/>
      <c r="G393" s="385"/>
      <c r="H393" s="385"/>
      <c r="I393" s="386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</row>
    <row r="394" spans="1:22" x14ac:dyDescent="0.2">
      <c r="A394" s="45"/>
      <c r="B394" s="45"/>
      <c r="C394" s="45"/>
      <c r="D394" s="45"/>
      <c r="E394" s="45"/>
      <c r="F394" s="385"/>
      <c r="G394" s="385"/>
      <c r="H394" s="385"/>
      <c r="I394" s="386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</row>
    <row r="395" spans="1:22" x14ac:dyDescent="0.2">
      <c r="A395" s="45"/>
      <c r="B395" s="45"/>
      <c r="C395" s="45"/>
      <c r="D395" s="45"/>
      <c r="E395" s="45"/>
      <c r="F395" s="385"/>
      <c r="G395" s="385"/>
      <c r="H395" s="385"/>
      <c r="I395" s="386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</row>
    <row r="396" spans="1:22" x14ac:dyDescent="0.2">
      <c r="A396" s="45"/>
      <c r="B396" s="45"/>
      <c r="C396" s="45"/>
      <c r="D396" s="45"/>
      <c r="E396" s="45"/>
      <c r="F396" s="385"/>
      <c r="G396" s="385"/>
      <c r="H396" s="385"/>
      <c r="I396" s="386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</row>
    <row r="397" spans="1:22" x14ac:dyDescent="0.2">
      <c r="A397" s="45"/>
      <c r="B397" s="45"/>
      <c r="C397" s="45"/>
      <c r="D397" s="45"/>
      <c r="E397" s="45"/>
      <c r="F397" s="385"/>
      <c r="G397" s="385"/>
      <c r="H397" s="385"/>
      <c r="I397" s="386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</row>
    <row r="398" spans="1:22" x14ac:dyDescent="0.2">
      <c r="A398" s="45"/>
      <c r="B398" s="45"/>
      <c r="C398" s="45"/>
      <c r="D398" s="45"/>
      <c r="E398" s="45"/>
      <c r="F398" s="385"/>
      <c r="G398" s="385"/>
      <c r="H398" s="385"/>
      <c r="I398" s="386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</row>
    <row r="399" spans="1:22" x14ac:dyDescent="0.2">
      <c r="A399" s="45"/>
      <c r="B399" s="45"/>
      <c r="C399" s="45"/>
      <c r="D399" s="45"/>
      <c r="E399" s="45"/>
      <c r="F399" s="385"/>
      <c r="G399" s="385"/>
      <c r="H399" s="385"/>
      <c r="I399" s="386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</row>
    <row r="400" spans="1:22" x14ac:dyDescent="0.2">
      <c r="A400" s="45"/>
      <c r="B400" s="45"/>
      <c r="C400" s="45"/>
      <c r="D400" s="45"/>
      <c r="E400" s="45"/>
      <c r="F400" s="385"/>
      <c r="G400" s="385"/>
      <c r="H400" s="385"/>
      <c r="I400" s="386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</row>
    <row r="401" spans="1:22" x14ac:dyDescent="0.2">
      <c r="A401" s="45"/>
      <c r="B401" s="45"/>
      <c r="C401" s="45"/>
      <c r="D401" s="45"/>
      <c r="E401" s="45"/>
      <c r="F401" s="385"/>
      <c r="G401" s="385"/>
      <c r="H401" s="385"/>
      <c r="I401" s="386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</row>
    <row r="402" spans="1:22" x14ac:dyDescent="0.2">
      <c r="A402" s="45"/>
      <c r="B402" s="45"/>
      <c r="C402" s="45"/>
      <c r="D402" s="45"/>
      <c r="E402" s="45"/>
      <c r="F402" s="385"/>
      <c r="G402" s="385"/>
      <c r="H402" s="385"/>
      <c r="I402" s="386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</row>
    <row r="403" spans="1:22" x14ac:dyDescent="0.2">
      <c r="A403" s="45"/>
      <c r="B403" s="45"/>
      <c r="C403" s="45"/>
      <c r="D403" s="45"/>
      <c r="E403" s="45"/>
      <c r="F403" s="385"/>
      <c r="G403" s="385"/>
      <c r="H403" s="385"/>
      <c r="I403" s="386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</row>
    <row r="404" spans="1:22" x14ac:dyDescent="0.2">
      <c r="A404" s="45"/>
      <c r="B404" s="45"/>
      <c r="C404" s="45"/>
      <c r="D404" s="45"/>
      <c r="E404" s="45"/>
      <c r="F404" s="385"/>
      <c r="G404" s="385"/>
      <c r="H404" s="385"/>
      <c r="I404" s="386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</row>
    <row r="405" spans="1:22" x14ac:dyDescent="0.2">
      <c r="A405" s="45"/>
      <c r="B405" s="45"/>
      <c r="C405" s="45"/>
      <c r="D405" s="45"/>
      <c r="E405" s="45"/>
      <c r="F405" s="385"/>
      <c r="G405" s="385"/>
      <c r="H405" s="385"/>
      <c r="I405" s="386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</row>
    <row r="406" spans="1:22" x14ac:dyDescent="0.2">
      <c r="A406" s="45"/>
      <c r="B406" s="45"/>
      <c r="C406" s="45"/>
      <c r="D406" s="45"/>
      <c r="E406" s="45"/>
      <c r="F406" s="385"/>
      <c r="G406" s="385"/>
      <c r="H406" s="385"/>
      <c r="I406" s="386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</row>
    <row r="407" spans="1:22" x14ac:dyDescent="0.2">
      <c r="A407" s="45"/>
      <c r="B407" s="45"/>
      <c r="C407" s="45"/>
      <c r="D407" s="45"/>
      <c r="E407" s="45"/>
      <c r="F407" s="385"/>
      <c r="G407" s="385"/>
      <c r="H407" s="385"/>
      <c r="I407" s="386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</row>
    <row r="408" spans="1:22" x14ac:dyDescent="0.2">
      <c r="A408" s="45"/>
      <c r="B408" s="45"/>
      <c r="C408" s="45"/>
      <c r="D408" s="45"/>
      <c r="E408" s="45"/>
      <c r="F408" s="385"/>
      <c r="G408" s="385"/>
      <c r="H408" s="385"/>
      <c r="I408" s="386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</row>
    <row r="409" spans="1:22" x14ac:dyDescent="0.2">
      <c r="A409" s="45"/>
      <c r="B409" s="45"/>
      <c r="C409" s="45"/>
      <c r="D409" s="45"/>
      <c r="E409" s="45"/>
      <c r="F409" s="385"/>
      <c r="G409" s="385"/>
      <c r="H409" s="385"/>
      <c r="I409" s="386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</row>
    <row r="410" spans="1:22" x14ac:dyDescent="0.2">
      <c r="A410" s="45"/>
      <c r="B410" s="45"/>
      <c r="C410" s="45"/>
      <c r="D410" s="45"/>
      <c r="E410" s="45"/>
      <c r="F410" s="385"/>
      <c r="G410" s="385"/>
      <c r="H410" s="385"/>
      <c r="I410" s="386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</row>
    <row r="411" spans="1:22" x14ac:dyDescent="0.2">
      <c r="A411" s="45"/>
      <c r="B411" s="45"/>
      <c r="C411" s="45"/>
      <c r="D411" s="45"/>
      <c r="E411" s="45"/>
      <c r="F411" s="385"/>
      <c r="G411" s="385"/>
      <c r="H411" s="385"/>
      <c r="I411" s="386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</row>
    <row r="412" spans="1:22" x14ac:dyDescent="0.2">
      <c r="A412" s="45"/>
      <c r="B412" s="45"/>
      <c r="C412" s="45"/>
      <c r="D412" s="45"/>
      <c r="E412" s="45"/>
      <c r="F412" s="385"/>
      <c r="G412" s="385"/>
      <c r="H412" s="385"/>
      <c r="I412" s="386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</row>
    <row r="413" spans="1:22" x14ac:dyDescent="0.2">
      <c r="A413" s="45"/>
      <c r="B413" s="45"/>
      <c r="C413" s="45"/>
      <c r="D413" s="45"/>
      <c r="E413" s="45"/>
      <c r="F413" s="385"/>
      <c r="G413" s="385"/>
      <c r="H413" s="385"/>
      <c r="I413" s="386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</row>
    <row r="414" spans="1:22" x14ac:dyDescent="0.2">
      <c r="A414" s="45"/>
      <c r="B414" s="45"/>
      <c r="C414" s="45"/>
      <c r="D414" s="45"/>
      <c r="E414" s="45"/>
      <c r="F414" s="385"/>
      <c r="G414" s="385"/>
      <c r="H414" s="385"/>
      <c r="I414" s="386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</row>
    <row r="415" spans="1:22" x14ac:dyDescent="0.2">
      <c r="A415" s="45"/>
      <c r="B415" s="45"/>
      <c r="C415" s="45"/>
      <c r="D415" s="45"/>
      <c r="E415" s="45"/>
      <c r="F415" s="385"/>
      <c r="G415" s="385"/>
      <c r="H415" s="385"/>
      <c r="I415" s="386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</row>
    <row r="416" spans="1:22" x14ac:dyDescent="0.2">
      <c r="A416" s="45"/>
      <c r="B416" s="45"/>
      <c r="C416" s="45"/>
      <c r="D416" s="45"/>
      <c r="E416" s="45"/>
      <c r="F416" s="385"/>
      <c r="G416" s="385"/>
      <c r="H416" s="385"/>
      <c r="I416" s="386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</row>
    <row r="417" spans="1:22" x14ac:dyDescent="0.2">
      <c r="A417" s="45"/>
      <c r="B417" s="45"/>
      <c r="C417" s="45"/>
      <c r="D417" s="45"/>
      <c r="E417" s="45"/>
      <c r="F417" s="385"/>
      <c r="G417" s="385"/>
      <c r="H417" s="385"/>
      <c r="I417" s="386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</row>
    <row r="418" spans="1:22" x14ac:dyDescent="0.2">
      <c r="A418" s="45"/>
      <c r="B418" s="45"/>
      <c r="C418" s="45"/>
      <c r="D418" s="45"/>
      <c r="E418" s="45"/>
      <c r="F418" s="385"/>
      <c r="G418" s="385"/>
      <c r="H418" s="385"/>
      <c r="I418" s="386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</row>
    <row r="419" spans="1:22" x14ac:dyDescent="0.2">
      <c r="A419" s="45"/>
      <c r="B419" s="45"/>
      <c r="C419" s="45"/>
      <c r="D419" s="45"/>
      <c r="E419" s="45"/>
      <c r="F419" s="385"/>
      <c r="G419" s="385"/>
      <c r="H419" s="385"/>
      <c r="I419" s="386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</row>
    <row r="420" spans="1:22" x14ac:dyDescent="0.2">
      <c r="A420" s="45"/>
      <c r="B420" s="45"/>
      <c r="C420" s="45"/>
      <c r="D420" s="45"/>
      <c r="E420" s="45"/>
      <c r="F420" s="385"/>
      <c r="G420" s="385"/>
      <c r="H420" s="385"/>
      <c r="I420" s="386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</row>
    <row r="421" spans="1:22" x14ac:dyDescent="0.2">
      <c r="A421" s="45"/>
      <c r="B421" s="45"/>
      <c r="C421" s="45"/>
      <c r="D421" s="45"/>
      <c r="E421" s="45"/>
      <c r="F421" s="385"/>
      <c r="G421" s="385"/>
      <c r="H421" s="385"/>
      <c r="I421" s="386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</row>
    <row r="422" spans="1:22" x14ac:dyDescent="0.2">
      <c r="A422" s="45"/>
      <c r="B422" s="45"/>
      <c r="C422" s="45"/>
      <c r="D422" s="45"/>
      <c r="E422" s="45"/>
      <c r="F422" s="385"/>
      <c r="G422" s="385"/>
      <c r="H422" s="385"/>
      <c r="I422" s="386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</row>
    <row r="423" spans="1:22" x14ac:dyDescent="0.2">
      <c r="A423" s="45"/>
      <c r="B423" s="45"/>
      <c r="C423" s="45"/>
      <c r="D423" s="45"/>
      <c r="E423" s="45"/>
      <c r="F423" s="385"/>
      <c r="G423" s="385"/>
      <c r="H423" s="385"/>
      <c r="I423" s="386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</row>
    <row r="424" spans="1:22" x14ac:dyDescent="0.2">
      <c r="A424" s="45"/>
      <c r="B424" s="45"/>
      <c r="C424" s="45"/>
      <c r="D424" s="45"/>
      <c r="E424" s="45"/>
      <c r="F424" s="385"/>
      <c r="G424" s="385"/>
      <c r="H424" s="385"/>
      <c r="I424" s="386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</row>
    <row r="425" spans="1:22" x14ac:dyDescent="0.2">
      <c r="A425" s="45"/>
      <c r="B425" s="45"/>
      <c r="C425" s="45"/>
      <c r="D425" s="45"/>
      <c r="E425" s="45"/>
      <c r="F425" s="385"/>
      <c r="G425" s="385"/>
      <c r="H425" s="385"/>
      <c r="I425" s="386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</row>
    <row r="426" spans="1:22" x14ac:dyDescent="0.2">
      <c r="A426" s="45"/>
      <c r="B426" s="45"/>
      <c r="C426" s="45"/>
      <c r="D426" s="45"/>
      <c r="E426" s="45"/>
      <c r="F426" s="385"/>
      <c r="G426" s="385"/>
      <c r="H426" s="385"/>
      <c r="I426" s="386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</row>
    <row r="427" spans="1:22" x14ac:dyDescent="0.2">
      <c r="A427" s="45"/>
      <c r="B427" s="45"/>
      <c r="C427" s="45"/>
      <c r="D427" s="45"/>
      <c r="E427" s="45"/>
      <c r="F427" s="385"/>
      <c r="G427" s="385"/>
      <c r="H427" s="385"/>
      <c r="I427" s="386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</row>
    <row r="428" spans="1:22" x14ac:dyDescent="0.2">
      <c r="A428" s="45"/>
      <c r="B428" s="45"/>
      <c r="C428" s="45"/>
      <c r="D428" s="45"/>
      <c r="E428" s="45"/>
      <c r="F428" s="385"/>
      <c r="G428" s="385"/>
      <c r="H428" s="385"/>
      <c r="I428" s="386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</row>
    <row r="429" spans="1:22" x14ac:dyDescent="0.2">
      <c r="A429" s="45"/>
      <c r="B429" s="45"/>
      <c r="C429" s="45"/>
      <c r="D429" s="45"/>
      <c r="E429" s="45"/>
      <c r="F429" s="385"/>
      <c r="G429" s="385"/>
      <c r="H429" s="385"/>
      <c r="I429" s="386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</row>
    <row r="430" spans="1:22" x14ac:dyDescent="0.2">
      <c r="A430" s="45"/>
      <c r="B430" s="45"/>
      <c r="C430" s="45"/>
      <c r="D430" s="45"/>
      <c r="E430" s="45"/>
      <c r="F430" s="385"/>
      <c r="G430" s="385"/>
      <c r="H430" s="385"/>
      <c r="I430" s="386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</row>
    <row r="431" spans="1:22" x14ac:dyDescent="0.2">
      <c r="A431" s="45"/>
      <c r="B431" s="45"/>
      <c r="C431" s="45"/>
      <c r="D431" s="45"/>
      <c r="E431" s="45"/>
      <c r="F431" s="385"/>
      <c r="G431" s="385"/>
      <c r="H431" s="385"/>
      <c r="I431" s="386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</row>
    <row r="432" spans="1:22" x14ac:dyDescent="0.2">
      <c r="A432" s="45"/>
      <c r="B432" s="45"/>
      <c r="C432" s="45"/>
      <c r="D432" s="45"/>
      <c r="E432" s="45"/>
      <c r="F432" s="385"/>
      <c r="G432" s="385"/>
      <c r="H432" s="385"/>
      <c r="I432" s="386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</row>
    <row r="433" spans="1:22" x14ac:dyDescent="0.2">
      <c r="A433" s="45"/>
      <c r="B433" s="45"/>
      <c r="C433" s="45"/>
      <c r="D433" s="45"/>
      <c r="E433" s="45"/>
      <c r="F433" s="385"/>
      <c r="G433" s="385"/>
      <c r="H433" s="385"/>
      <c r="I433" s="386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</row>
    <row r="434" spans="1:22" x14ac:dyDescent="0.2">
      <c r="A434" s="45"/>
      <c r="B434" s="45"/>
      <c r="C434" s="45"/>
      <c r="D434" s="45"/>
      <c r="E434" s="45"/>
      <c r="F434" s="385"/>
      <c r="G434" s="385"/>
      <c r="H434" s="385"/>
      <c r="I434" s="386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</row>
    <row r="435" spans="1:22" x14ac:dyDescent="0.2">
      <c r="A435" s="45"/>
      <c r="B435" s="45"/>
      <c r="C435" s="45"/>
      <c r="D435" s="45"/>
      <c r="E435" s="45"/>
      <c r="F435" s="385"/>
      <c r="G435" s="385"/>
      <c r="H435" s="385"/>
      <c r="I435" s="386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</row>
    <row r="436" spans="1:22" x14ac:dyDescent="0.2">
      <c r="A436" s="45"/>
      <c r="B436" s="45"/>
      <c r="C436" s="45"/>
      <c r="D436" s="45"/>
      <c r="E436" s="45"/>
      <c r="F436" s="385"/>
      <c r="G436" s="385"/>
      <c r="H436" s="385"/>
      <c r="I436" s="386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</row>
    <row r="437" spans="1:22" x14ac:dyDescent="0.2">
      <c r="A437" s="45"/>
      <c r="B437" s="45"/>
      <c r="C437" s="45"/>
      <c r="D437" s="45"/>
      <c r="E437" s="45"/>
      <c r="F437" s="385"/>
      <c r="G437" s="385"/>
      <c r="H437" s="385"/>
      <c r="I437" s="386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</row>
    <row r="438" spans="1:22" x14ac:dyDescent="0.2">
      <c r="A438" s="45"/>
      <c r="B438" s="45"/>
      <c r="C438" s="45"/>
      <c r="D438" s="45"/>
      <c r="E438" s="45"/>
      <c r="F438" s="385"/>
      <c r="G438" s="385"/>
      <c r="H438" s="385"/>
      <c r="I438" s="386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</row>
    <row r="439" spans="1:22" x14ac:dyDescent="0.2">
      <c r="A439" s="45"/>
      <c r="B439" s="45"/>
      <c r="C439" s="45"/>
      <c r="D439" s="45"/>
      <c r="E439" s="45"/>
      <c r="F439" s="385"/>
      <c r="G439" s="385"/>
      <c r="H439" s="385"/>
      <c r="I439" s="386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</row>
    <row r="440" spans="1:22" x14ac:dyDescent="0.2">
      <c r="A440" s="45"/>
      <c r="B440" s="45"/>
      <c r="C440" s="45"/>
      <c r="D440" s="45"/>
      <c r="E440" s="45"/>
      <c r="F440" s="385"/>
      <c r="G440" s="385"/>
      <c r="H440" s="385"/>
      <c r="I440" s="386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</row>
    <row r="441" spans="1:22" x14ac:dyDescent="0.2">
      <c r="A441" s="45"/>
      <c r="B441" s="45"/>
      <c r="C441" s="45"/>
      <c r="D441" s="45"/>
      <c r="E441" s="45"/>
      <c r="F441" s="385"/>
      <c r="G441" s="385"/>
      <c r="H441" s="385"/>
      <c r="I441" s="386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</row>
    <row r="442" spans="1:22" x14ac:dyDescent="0.2">
      <c r="A442" s="45"/>
      <c r="B442" s="45"/>
      <c r="C442" s="45"/>
      <c r="D442" s="45"/>
      <c r="E442" s="45"/>
      <c r="F442" s="385"/>
      <c r="G442" s="385"/>
      <c r="H442" s="385"/>
      <c r="I442" s="386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</row>
    <row r="443" spans="1:22" x14ac:dyDescent="0.2">
      <c r="A443" s="45"/>
      <c r="B443" s="45"/>
      <c r="C443" s="45"/>
      <c r="D443" s="45"/>
      <c r="E443" s="45"/>
      <c r="F443" s="385"/>
      <c r="G443" s="385"/>
      <c r="H443" s="385"/>
      <c r="I443" s="386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</row>
    <row r="444" spans="1:22" x14ac:dyDescent="0.2">
      <c r="A444" s="45"/>
      <c r="B444" s="45"/>
      <c r="C444" s="45"/>
      <c r="D444" s="45"/>
      <c r="E444" s="45"/>
      <c r="F444" s="385"/>
      <c r="G444" s="385"/>
      <c r="H444" s="385"/>
      <c r="I444" s="386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</row>
    <row r="445" spans="1:22" x14ac:dyDescent="0.2">
      <c r="A445" s="45"/>
      <c r="B445" s="45"/>
      <c r="C445" s="45"/>
      <c r="D445" s="45"/>
      <c r="E445" s="45"/>
      <c r="F445" s="385"/>
      <c r="G445" s="385"/>
      <c r="H445" s="385"/>
      <c r="I445" s="386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</row>
    <row r="446" spans="1:22" x14ac:dyDescent="0.2">
      <c r="A446" s="45"/>
      <c r="B446" s="45"/>
      <c r="C446" s="45"/>
      <c r="D446" s="45"/>
      <c r="E446" s="45"/>
      <c r="F446" s="385"/>
      <c r="G446" s="385"/>
      <c r="H446" s="385"/>
      <c r="I446" s="386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</row>
    <row r="447" spans="1:22" x14ac:dyDescent="0.2">
      <c r="A447" s="45"/>
      <c r="B447" s="45"/>
      <c r="C447" s="45"/>
      <c r="D447" s="45"/>
      <c r="E447" s="45"/>
      <c r="F447" s="385"/>
      <c r="G447" s="385"/>
      <c r="H447" s="385"/>
      <c r="I447" s="386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</row>
    <row r="448" spans="1:22" x14ac:dyDescent="0.2">
      <c r="A448" s="45"/>
      <c r="B448" s="45"/>
      <c r="C448" s="45"/>
      <c r="D448" s="45"/>
      <c r="E448" s="45"/>
      <c r="F448" s="385"/>
      <c r="G448" s="385"/>
      <c r="H448" s="385"/>
      <c r="I448" s="386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</row>
    <row r="449" spans="1:22" x14ac:dyDescent="0.2">
      <c r="A449" s="45"/>
      <c r="B449" s="45"/>
      <c r="C449" s="45"/>
      <c r="D449" s="45"/>
      <c r="E449" s="45"/>
      <c r="F449" s="385"/>
      <c r="G449" s="385"/>
      <c r="H449" s="385"/>
      <c r="I449" s="386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</row>
    <row r="450" spans="1:22" x14ac:dyDescent="0.2">
      <c r="A450" s="45"/>
      <c r="B450" s="45"/>
      <c r="C450" s="45"/>
      <c r="D450" s="45"/>
      <c r="E450" s="45"/>
      <c r="F450" s="385"/>
      <c r="G450" s="385"/>
      <c r="H450" s="385"/>
      <c r="I450" s="386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</row>
    <row r="451" spans="1:22" x14ac:dyDescent="0.2">
      <c r="A451" s="45"/>
      <c r="B451" s="45"/>
      <c r="C451" s="45"/>
      <c r="D451" s="45"/>
      <c r="E451" s="45"/>
      <c r="F451" s="385"/>
      <c r="G451" s="385"/>
      <c r="H451" s="385"/>
      <c r="I451" s="386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</row>
    <row r="452" spans="1:22" x14ac:dyDescent="0.2">
      <c r="A452" s="45"/>
      <c r="B452" s="45"/>
      <c r="C452" s="45"/>
      <c r="D452" s="45"/>
      <c r="E452" s="45"/>
      <c r="F452" s="385"/>
      <c r="G452" s="385"/>
      <c r="H452" s="385"/>
      <c r="I452" s="386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</row>
    <row r="453" spans="1:22" x14ac:dyDescent="0.2">
      <c r="A453" s="45"/>
      <c r="B453" s="45"/>
      <c r="C453" s="45"/>
      <c r="D453" s="45"/>
      <c r="E453" s="45"/>
      <c r="F453" s="385"/>
      <c r="G453" s="385"/>
      <c r="H453" s="385"/>
      <c r="I453" s="386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</row>
    <row r="454" spans="1:22" x14ac:dyDescent="0.2">
      <c r="A454" s="45"/>
      <c r="B454" s="45"/>
      <c r="C454" s="45"/>
      <c r="D454" s="45"/>
      <c r="E454" s="45"/>
      <c r="F454" s="385"/>
      <c r="G454" s="385"/>
      <c r="H454" s="385"/>
      <c r="I454" s="386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</row>
    <row r="455" spans="1:22" x14ac:dyDescent="0.2">
      <c r="A455" s="45"/>
      <c r="B455" s="45"/>
      <c r="C455" s="45"/>
      <c r="D455" s="45"/>
      <c r="E455" s="45"/>
      <c r="F455" s="385"/>
      <c r="G455" s="385"/>
      <c r="H455" s="385"/>
      <c r="I455" s="386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</row>
    <row r="456" spans="1:22" x14ac:dyDescent="0.2">
      <c r="A456" s="45"/>
      <c r="B456" s="45"/>
      <c r="C456" s="45"/>
      <c r="D456" s="45"/>
      <c r="E456" s="45"/>
      <c r="F456" s="385"/>
      <c r="G456" s="385"/>
      <c r="H456" s="385"/>
      <c r="I456" s="386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</row>
    <row r="457" spans="1:22" x14ac:dyDescent="0.2">
      <c r="A457" s="45"/>
      <c r="B457" s="45"/>
      <c r="C457" s="45"/>
      <c r="D457" s="45"/>
      <c r="E457" s="45"/>
      <c r="F457" s="385"/>
      <c r="G457" s="385"/>
      <c r="H457" s="385"/>
      <c r="I457" s="386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</row>
    <row r="458" spans="1:22" x14ac:dyDescent="0.2">
      <c r="A458" s="45"/>
      <c r="B458" s="45"/>
      <c r="C458" s="45"/>
      <c r="D458" s="45"/>
      <c r="E458" s="45"/>
      <c r="F458" s="385"/>
      <c r="G458" s="385"/>
      <c r="H458" s="385"/>
      <c r="I458" s="386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</row>
    <row r="459" spans="1:22" x14ac:dyDescent="0.2">
      <c r="A459" s="45"/>
      <c r="B459" s="45"/>
      <c r="C459" s="45"/>
      <c r="D459" s="45"/>
      <c r="E459" s="45"/>
      <c r="F459" s="385"/>
      <c r="G459" s="385"/>
      <c r="H459" s="385"/>
      <c r="I459" s="386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</row>
    <row r="460" spans="1:22" x14ac:dyDescent="0.2">
      <c r="A460" s="45"/>
      <c r="B460" s="45"/>
      <c r="C460" s="45"/>
      <c r="D460" s="45"/>
      <c r="E460" s="45"/>
      <c r="F460" s="385"/>
      <c r="G460" s="385"/>
      <c r="H460" s="385"/>
      <c r="I460" s="386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</row>
    <row r="461" spans="1:22" x14ac:dyDescent="0.2">
      <c r="A461" s="45"/>
      <c r="B461" s="45"/>
      <c r="C461" s="45"/>
      <c r="D461" s="45"/>
      <c r="E461" s="45"/>
      <c r="F461" s="385"/>
      <c r="G461" s="385"/>
      <c r="H461" s="385"/>
      <c r="I461" s="386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</row>
    <row r="462" spans="1:22" x14ac:dyDescent="0.2">
      <c r="A462" s="45"/>
      <c r="B462" s="45"/>
      <c r="C462" s="45"/>
      <c r="D462" s="45"/>
      <c r="E462" s="45"/>
      <c r="F462" s="385"/>
      <c r="G462" s="385"/>
      <c r="H462" s="385"/>
      <c r="I462" s="386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</row>
    <row r="463" spans="1:22" x14ac:dyDescent="0.2">
      <c r="A463" s="45"/>
      <c r="B463" s="45"/>
      <c r="C463" s="45"/>
      <c r="D463" s="45"/>
      <c r="E463" s="45"/>
      <c r="F463" s="385"/>
      <c r="G463" s="385"/>
      <c r="H463" s="385"/>
      <c r="I463" s="386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</row>
    <row r="464" spans="1:22" x14ac:dyDescent="0.2">
      <c r="A464" s="45"/>
      <c r="B464" s="45"/>
      <c r="C464" s="45"/>
      <c r="D464" s="45"/>
      <c r="E464" s="45"/>
      <c r="F464" s="385"/>
      <c r="G464" s="385"/>
      <c r="H464" s="385"/>
      <c r="I464" s="386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</row>
    <row r="465" spans="1:22" x14ac:dyDescent="0.2">
      <c r="A465" s="45"/>
      <c r="B465" s="45"/>
      <c r="C465" s="45"/>
      <c r="D465" s="45"/>
      <c r="E465" s="45"/>
      <c r="F465" s="385"/>
      <c r="G465" s="385"/>
      <c r="H465" s="385"/>
      <c r="I465" s="386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</row>
    <row r="466" spans="1:22" x14ac:dyDescent="0.2">
      <c r="A466" s="45"/>
      <c r="B466" s="45"/>
      <c r="C466" s="45"/>
      <c r="D466" s="45"/>
      <c r="E466" s="45"/>
      <c r="F466" s="385"/>
      <c r="G466" s="385"/>
      <c r="H466" s="385"/>
      <c r="I466" s="386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</row>
    <row r="467" spans="1:22" x14ac:dyDescent="0.2">
      <c r="A467" s="45"/>
      <c r="B467" s="45"/>
      <c r="C467" s="45"/>
      <c r="D467" s="45"/>
      <c r="E467" s="45"/>
      <c r="F467" s="385"/>
      <c r="G467" s="385"/>
      <c r="H467" s="385"/>
      <c r="I467" s="386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</row>
    <row r="468" spans="1:22" x14ac:dyDescent="0.2">
      <c r="A468" s="45"/>
      <c r="B468" s="45"/>
      <c r="C468" s="45"/>
      <c r="D468" s="45"/>
      <c r="E468" s="45"/>
      <c r="F468" s="385"/>
      <c r="G468" s="385"/>
      <c r="H468" s="385"/>
      <c r="I468" s="386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</row>
    <row r="469" spans="1:22" x14ac:dyDescent="0.2">
      <c r="A469" s="45"/>
      <c r="B469" s="45"/>
      <c r="C469" s="45"/>
      <c r="D469" s="45"/>
      <c r="E469" s="45"/>
      <c r="F469" s="385"/>
      <c r="G469" s="385"/>
      <c r="H469" s="385"/>
      <c r="I469" s="386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</row>
    <row r="470" spans="1:22" x14ac:dyDescent="0.2">
      <c r="A470" s="45"/>
      <c r="B470" s="45"/>
      <c r="C470" s="45"/>
      <c r="D470" s="45"/>
      <c r="E470" s="45"/>
      <c r="F470" s="385"/>
      <c r="G470" s="385"/>
      <c r="H470" s="385"/>
      <c r="I470" s="386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</row>
    <row r="471" spans="1:22" x14ac:dyDescent="0.2">
      <c r="A471" s="45"/>
      <c r="B471" s="45"/>
      <c r="C471" s="45"/>
      <c r="D471" s="45"/>
      <c r="E471" s="45"/>
      <c r="F471" s="385"/>
      <c r="G471" s="385"/>
      <c r="H471" s="385"/>
      <c r="I471" s="386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</row>
    <row r="472" spans="1:22" x14ac:dyDescent="0.2">
      <c r="A472" s="45"/>
      <c r="B472" s="45"/>
      <c r="C472" s="45"/>
      <c r="D472" s="45"/>
      <c r="E472" s="45"/>
      <c r="F472" s="385"/>
      <c r="G472" s="385"/>
      <c r="H472" s="385"/>
      <c r="I472" s="386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</row>
    <row r="473" spans="1:22" x14ac:dyDescent="0.2">
      <c r="A473" s="45"/>
      <c r="B473" s="45"/>
      <c r="C473" s="45"/>
      <c r="D473" s="45"/>
      <c r="E473" s="45"/>
      <c r="F473" s="385"/>
      <c r="G473" s="385"/>
      <c r="H473" s="385"/>
      <c r="I473" s="386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</row>
    <row r="474" spans="1:22" x14ac:dyDescent="0.2">
      <c r="A474" s="45"/>
      <c r="B474" s="45"/>
      <c r="C474" s="45"/>
      <c r="D474" s="45"/>
      <c r="E474" s="45"/>
      <c r="F474" s="385"/>
      <c r="G474" s="385"/>
      <c r="H474" s="385"/>
      <c r="I474" s="386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</row>
    <row r="475" spans="1:22" x14ac:dyDescent="0.2">
      <c r="A475" s="45"/>
      <c r="B475" s="45"/>
      <c r="C475" s="45"/>
      <c r="D475" s="45"/>
      <c r="E475" s="45"/>
      <c r="F475" s="385"/>
      <c r="G475" s="385"/>
      <c r="H475" s="385"/>
      <c r="I475" s="386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</row>
    <row r="476" spans="1:22" x14ac:dyDescent="0.2">
      <c r="A476" s="45"/>
      <c r="B476" s="45"/>
      <c r="C476" s="45"/>
      <c r="D476" s="45"/>
      <c r="E476" s="45"/>
      <c r="F476" s="385"/>
      <c r="G476" s="385"/>
      <c r="H476" s="385"/>
      <c r="I476" s="386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</row>
    <row r="477" spans="1:22" x14ac:dyDescent="0.2">
      <c r="A477" s="45"/>
      <c r="B477" s="45"/>
      <c r="C477" s="45"/>
      <c r="D477" s="45"/>
      <c r="E477" s="45"/>
      <c r="F477" s="385"/>
      <c r="G477" s="385"/>
      <c r="H477" s="385"/>
      <c r="I477" s="386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</row>
    <row r="478" spans="1:22" x14ac:dyDescent="0.2">
      <c r="A478" s="45"/>
      <c r="B478" s="45"/>
      <c r="C478" s="45"/>
      <c r="D478" s="45"/>
      <c r="E478" s="45"/>
      <c r="F478" s="385"/>
      <c r="G478" s="385"/>
      <c r="H478" s="385"/>
      <c r="I478" s="386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</row>
    <row r="479" spans="1:22" x14ac:dyDescent="0.2">
      <c r="A479" s="45"/>
      <c r="B479" s="45"/>
      <c r="C479" s="45"/>
      <c r="D479" s="45"/>
      <c r="E479" s="45"/>
      <c r="F479" s="385"/>
      <c r="G479" s="385"/>
      <c r="H479" s="385"/>
      <c r="I479" s="386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</row>
    <row r="480" spans="1:22" x14ac:dyDescent="0.2">
      <c r="A480" s="45"/>
      <c r="B480" s="45"/>
      <c r="C480" s="45"/>
      <c r="D480" s="45"/>
      <c r="E480" s="45"/>
      <c r="F480" s="385"/>
      <c r="G480" s="385"/>
      <c r="H480" s="385"/>
      <c r="I480" s="386"/>
      <c r="J480" s="45"/>
      <c r="K480" s="45"/>
      <c r="L480" s="45"/>
      <c r="M480" s="45"/>
      <c r="N480" s="45"/>
      <c r="O480" s="45"/>
    </row>
    <row r="481" spans="1:15" x14ac:dyDescent="0.2">
      <c r="A481" s="45"/>
      <c r="B481" s="45"/>
      <c r="C481" s="45"/>
      <c r="D481" s="45"/>
      <c r="E481" s="45"/>
      <c r="F481" s="385"/>
      <c r="G481" s="385"/>
      <c r="H481" s="385"/>
      <c r="I481" s="386"/>
      <c r="J481" s="45"/>
      <c r="K481" s="45"/>
      <c r="L481" s="45"/>
      <c r="M481" s="45"/>
      <c r="N481" s="45"/>
      <c r="O481" s="45"/>
    </row>
    <row r="482" spans="1:15" x14ac:dyDescent="0.2">
      <c r="A482" s="45"/>
      <c r="B482" s="45"/>
      <c r="C482" s="45"/>
      <c r="D482" s="45"/>
      <c r="E482" s="45"/>
      <c r="F482" s="385"/>
      <c r="G482" s="385"/>
      <c r="H482" s="385"/>
      <c r="I482" s="386"/>
      <c r="J482" s="45"/>
      <c r="K482" s="45"/>
      <c r="L482" s="45"/>
      <c r="M482" s="45"/>
      <c r="N482" s="45"/>
      <c r="O482" s="45"/>
    </row>
    <row r="483" spans="1:15" x14ac:dyDescent="0.2">
      <c r="A483" s="45"/>
      <c r="B483" s="45"/>
      <c r="C483" s="45"/>
      <c r="D483" s="45"/>
      <c r="E483" s="45"/>
      <c r="F483" s="385"/>
      <c r="G483" s="385"/>
      <c r="H483" s="385"/>
      <c r="I483" s="386"/>
      <c r="J483" s="45"/>
      <c r="K483" s="45"/>
      <c r="L483" s="45"/>
      <c r="M483" s="45"/>
      <c r="N483" s="45"/>
      <c r="O483" s="45"/>
    </row>
    <row r="484" spans="1:15" x14ac:dyDescent="0.2">
      <c r="A484" s="45"/>
      <c r="B484" s="45"/>
      <c r="C484" s="45"/>
      <c r="D484" s="45"/>
      <c r="E484" s="45"/>
      <c r="F484" s="385"/>
      <c r="G484" s="385"/>
      <c r="H484" s="385"/>
      <c r="I484" s="386"/>
      <c r="J484" s="45"/>
      <c r="K484" s="45"/>
      <c r="L484" s="45"/>
      <c r="M484" s="45"/>
      <c r="N484" s="45"/>
      <c r="O484" s="45"/>
    </row>
    <row r="485" spans="1:15" x14ac:dyDescent="0.2">
      <c r="A485" s="45"/>
      <c r="B485" s="45"/>
      <c r="C485" s="45"/>
      <c r="D485" s="45"/>
      <c r="E485" s="45"/>
      <c r="F485" s="385"/>
      <c r="G485" s="385"/>
      <c r="H485" s="385"/>
      <c r="I485" s="386"/>
      <c r="J485" s="45"/>
      <c r="K485" s="45"/>
      <c r="L485" s="45"/>
      <c r="M485" s="45"/>
      <c r="N485" s="45"/>
      <c r="O485" s="45"/>
    </row>
    <row r="486" spans="1:15" x14ac:dyDescent="0.2">
      <c r="A486" s="45"/>
      <c r="B486" s="45"/>
      <c r="C486" s="45"/>
      <c r="D486" s="45"/>
      <c r="E486" s="45"/>
      <c r="F486" s="385"/>
      <c r="G486" s="385"/>
      <c r="H486" s="385"/>
      <c r="I486" s="386"/>
      <c r="J486" s="45"/>
      <c r="K486" s="45"/>
      <c r="L486" s="45"/>
      <c r="M486" s="45"/>
      <c r="N486" s="45"/>
      <c r="O486" s="45"/>
    </row>
    <row r="487" spans="1:15" x14ac:dyDescent="0.2">
      <c r="A487" s="45"/>
      <c r="B487" s="45"/>
      <c r="C487" s="45"/>
      <c r="D487" s="45"/>
      <c r="E487" s="45"/>
      <c r="F487" s="385"/>
      <c r="G487" s="385"/>
      <c r="H487" s="385"/>
      <c r="I487" s="386"/>
      <c r="J487" s="45"/>
      <c r="K487" s="45"/>
      <c r="L487" s="45"/>
      <c r="M487" s="45"/>
      <c r="N487" s="45"/>
      <c r="O487" s="45"/>
    </row>
    <row r="488" spans="1:15" x14ac:dyDescent="0.2">
      <c r="A488" s="45"/>
      <c r="B488" s="45"/>
      <c r="C488" s="45"/>
      <c r="D488" s="45"/>
      <c r="E488" s="45"/>
      <c r="F488" s="385"/>
      <c r="G488" s="385"/>
      <c r="H488" s="385"/>
      <c r="I488" s="386"/>
      <c r="J488" s="45"/>
      <c r="K488" s="45"/>
      <c r="L488" s="45"/>
      <c r="M488" s="45"/>
      <c r="N488" s="45"/>
      <c r="O488" s="45"/>
    </row>
    <row r="489" spans="1:15" x14ac:dyDescent="0.2">
      <c r="A489" s="45"/>
      <c r="B489" s="45"/>
      <c r="C489" s="45"/>
      <c r="D489" s="45"/>
      <c r="E489" s="45"/>
      <c r="F489" s="385"/>
      <c r="G489" s="385"/>
      <c r="H489" s="385"/>
      <c r="I489" s="386"/>
      <c r="J489" s="45"/>
      <c r="K489" s="45"/>
      <c r="L489" s="45"/>
      <c r="M489" s="45"/>
      <c r="N489" s="45"/>
      <c r="O489" s="45"/>
    </row>
    <row r="490" spans="1:15" x14ac:dyDescent="0.2">
      <c r="A490" s="45"/>
      <c r="B490" s="45"/>
      <c r="C490" s="45"/>
      <c r="D490" s="45"/>
      <c r="E490" s="45"/>
      <c r="F490" s="385"/>
      <c r="G490" s="385"/>
      <c r="H490" s="385"/>
      <c r="I490" s="386"/>
      <c r="J490" s="45"/>
      <c r="K490" s="45"/>
      <c r="L490" s="45"/>
      <c r="M490" s="45"/>
      <c r="N490" s="45"/>
      <c r="O490" s="45"/>
    </row>
    <row r="491" spans="1:15" x14ac:dyDescent="0.2">
      <c r="A491" s="45"/>
      <c r="B491" s="45"/>
      <c r="C491" s="45"/>
      <c r="D491" s="45"/>
      <c r="E491" s="45"/>
      <c r="F491" s="385"/>
      <c r="G491" s="385"/>
      <c r="H491" s="385"/>
      <c r="I491" s="386"/>
      <c r="J491" s="45"/>
      <c r="K491" s="45"/>
      <c r="L491" s="45"/>
      <c r="M491" s="45"/>
      <c r="N491" s="45"/>
      <c r="O491" s="45"/>
    </row>
    <row r="492" spans="1:15" x14ac:dyDescent="0.2">
      <c r="A492" s="45"/>
      <c r="B492" s="45"/>
      <c r="C492" s="45"/>
      <c r="D492" s="45"/>
      <c r="E492" s="45"/>
      <c r="F492" s="385"/>
      <c r="G492" s="385"/>
      <c r="H492" s="385"/>
      <c r="I492" s="386"/>
      <c r="J492" s="45"/>
      <c r="K492" s="45"/>
      <c r="L492" s="45"/>
      <c r="M492" s="45"/>
      <c r="N492" s="45"/>
      <c r="O492" s="45"/>
    </row>
    <row r="493" spans="1:15" x14ac:dyDescent="0.2">
      <c r="A493" s="45"/>
      <c r="B493" s="45"/>
      <c r="C493" s="45"/>
      <c r="D493" s="45"/>
      <c r="E493" s="45"/>
      <c r="F493" s="385"/>
      <c r="G493" s="385"/>
      <c r="H493" s="385"/>
      <c r="I493" s="386"/>
      <c r="J493" s="45"/>
      <c r="K493" s="45"/>
      <c r="L493" s="45"/>
      <c r="M493" s="45"/>
      <c r="N493" s="45"/>
      <c r="O493" s="45"/>
    </row>
    <row r="494" spans="1:15" x14ac:dyDescent="0.2">
      <c r="A494" s="45"/>
      <c r="B494" s="45"/>
      <c r="C494" s="45"/>
      <c r="D494" s="45"/>
      <c r="E494" s="45"/>
      <c r="F494" s="385"/>
      <c r="G494" s="385"/>
      <c r="H494" s="385"/>
      <c r="I494" s="386"/>
      <c r="J494" s="45"/>
      <c r="K494" s="45"/>
      <c r="L494" s="45"/>
      <c r="M494" s="45"/>
      <c r="N494" s="45"/>
      <c r="O494" s="45"/>
    </row>
    <row r="495" spans="1:15" x14ac:dyDescent="0.2">
      <c r="A495" s="45"/>
      <c r="B495" s="45"/>
      <c r="C495" s="45"/>
      <c r="D495" s="45"/>
      <c r="E495" s="45"/>
      <c r="F495" s="385"/>
      <c r="G495" s="385"/>
      <c r="H495" s="385"/>
      <c r="I495" s="386"/>
      <c r="J495" s="45"/>
      <c r="K495" s="45"/>
      <c r="L495" s="45"/>
      <c r="M495" s="45"/>
      <c r="N495" s="45"/>
      <c r="O495" s="45"/>
    </row>
    <row r="496" spans="1:15" x14ac:dyDescent="0.2">
      <c r="A496" s="45"/>
      <c r="B496" s="45"/>
      <c r="C496" s="45"/>
      <c r="D496" s="45"/>
      <c r="E496" s="45"/>
      <c r="F496" s="385"/>
      <c r="G496" s="385"/>
      <c r="H496" s="385"/>
      <c r="I496" s="386"/>
      <c r="J496" s="45"/>
      <c r="K496" s="45"/>
      <c r="L496" s="45"/>
      <c r="M496" s="45"/>
      <c r="N496" s="45"/>
      <c r="O496" s="45"/>
    </row>
    <row r="497" spans="1:15" x14ac:dyDescent="0.2">
      <c r="A497" s="45"/>
      <c r="B497" s="45"/>
      <c r="C497" s="45"/>
      <c r="D497" s="45"/>
      <c r="E497" s="45"/>
      <c r="F497" s="385"/>
      <c r="G497" s="385"/>
      <c r="H497" s="385"/>
      <c r="I497" s="386"/>
      <c r="J497" s="45"/>
      <c r="K497" s="45"/>
      <c r="L497" s="45"/>
      <c r="M497" s="45"/>
      <c r="N497" s="45"/>
      <c r="O497" s="45"/>
    </row>
    <row r="498" spans="1:15" x14ac:dyDescent="0.2">
      <c r="A498" s="45"/>
      <c r="B498" s="45"/>
      <c r="C498" s="45"/>
      <c r="D498" s="45"/>
      <c r="E498" s="45"/>
      <c r="F498" s="385"/>
      <c r="G498" s="385"/>
      <c r="H498" s="385"/>
      <c r="I498" s="386"/>
      <c r="J498" s="45"/>
      <c r="K498" s="45"/>
      <c r="L498" s="45"/>
      <c r="M498" s="45"/>
      <c r="N498" s="45"/>
      <c r="O498" s="45"/>
    </row>
    <row r="499" spans="1:15" x14ac:dyDescent="0.2">
      <c r="A499" s="45"/>
      <c r="B499" s="45"/>
      <c r="C499" s="45"/>
      <c r="D499" s="45"/>
      <c r="E499" s="45"/>
      <c r="F499" s="385"/>
      <c r="G499" s="385"/>
      <c r="H499" s="385"/>
      <c r="I499" s="386"/>
      <c r="J499" s="45"/>
      <c r="K499" s="45"/>
      <c r="L499" s="45"/>
      <c r="M499" s="45"/>
      <c r="N499" s="45"/>
      <c r="O499" s="45"/>
    </row>
    <row r="500" spans="1:15" x14ac:dyDescent="0.2">
      <c r="A500" s="45"/>
      <c r="B500" s="45"/>
      <c r="C500" s="45"/>
      <c r="D500" s="45"/>
      <c r="E500" s="45"/>
      <c r="F500" s="385"/>
      <c r="G500" s="385"/>
      <c r="H500" s="385"/>
      <c r="I500" s="386"/>
      <c r="J500" s="45"/>
      <c r="K500" s="45"/>
      <c r="L500" s="45"/>
      <c r="M500" s="45"/>
      <c r="N500" s="45"/>
      <c r="O500" s="45"/>
    </row>
    <row r="501" spans="1:15" x14ac:dyDescent="0.2">
      <c r="A501" s="45"/>
      <c r="B501" s="45"/>
      <c r="C501" s="45"/>
      <c r="D501" s="45"/>
      <c r="E501" s="45"/>
      <c r="F501" s="385"/>
      <c r="G501" s="385"/>
      <c r="H501" s="385"/>
      <c r="I501" s="386"/>
      <c r="J501" s="45"/>
      <c r="K501" s="45"/>
      <c r="L501" s="45"/>
      <c r="M501" s="45"/>
      <c r="N501" s="45"/>
      <c r="O501" s="45"/>
    </row>
    <row r="502" spans="1:15" x14ac:dyDescent="0.2">
      <c r="A502" s="45"/>
      <c r="B502" s="45"/>
      <c r="C502" s="45"/>
      <c r="D502" s="45"/>
      <c r="E502" s="45"/>
      <c r="F502" s="385"/>
      <c r="G502" s="385"/>
      <c r="H502" s="385"/>
      <c r="I502" s="386"/>
      <c r="J502" s="45"/>
      <c r="K502" s="45"/>
      <c r="L502" s="45"/>
      <c r="M502" s="45"/>
      <c r="N502" s="45"/>
      <c r="O502" s="45"/>
    </row>
    <row r="503" spans="1:15" x14ac:dyDescent="0.2">
      <c r="A503" s="45"/>
      <c r="B503" s="45"/>
      <c r="C503" s="45"/>
      <c r="D503" s="45"/>
      <c r="E503" s="45"/>
      <c r="F503" s="385"/>
      <c r="G503" s="385"/>
      <c r="H503" s="385"/>
      <c r="I503" s="386"/>
      <c r="J503" s="45"/>
      <c r="K503" s="45"/>
      <c r="L503" s="45"/>
      <c r="M503" s="45"/>
      <c r="N503" s="45"/>
      <c r="O503" s="45"/>
    </row>
    <row r="504" spans="1:15" x14ac:dyDescent="0.2">
      <c r="A504" s="45"/>
      <c r="B504" s="45"/>
      <c r="C504" s="45"/>
      <c r="D504" s="45"/>
      <c r="E504" s="45"/>
      <c r="F504" s="385"/>
      <c r="G504" s="385"/>
      <c r="H504" s="385"/>
      <c r="I504" s="386"/>
      <c r="J504" s="45"/>
      <c r="K504" s="45"/>
      <c r="L504" s="45"/>
      <c r="M504" s="45"/>
      <c r="N504" s="45"/>
      <c r="O504" s="45"/>
    </row>
    <row r="505" spans="1:15" x14ac:dyDescent="0.2">
      <c r="A505" s="45"/>
      <c r="B505" s="45"/>
      <c r="C505" s="45"/>
      <c r="D505" s="45"/>
      <c r="E505" s="45"/>
      <c r="F505" s="385"/>
      <c r="G505" s="385"/>
      <c r="H505" s="385"/>
      <c r="I505" s="386"/>
      <c r="J505" s="45"/>
      <c r="K505" s="45"/>
      <c r="L505" s="45"/>
      <c r="M505" s="45"/>
      <c r="N505" s="45"/>
      <c r="O505" s="45"/>
    </row>
    <row r="506" spans="1:15" x14ac:dyDescent="0.2">
      <c r="A506" s="45"/>
      <c r="B506" s="45"/>
      <c r="C506" s="45"/>
      <c r="D506" s="45"/>
      <c r="E506" s="45"/>
      <c r="F506" s="385"/>
      <c r="G506" s="385"/>
      <c r="H506" s="385"/>
      <c r="I506" s="386"/>
      <c r="J506" s="45"/>
      <c r="K506" s="45"/>
      <c r="L506" s="45"/>
      <c r="M506" s="45"/>
      <c r="N506" s="45"/>
      <c r="O506" s="45"/>
    </row>
    <row r="507" spans="1:15" x14ac:dyDescent="0.2">
      <c r="A507" s="45"/>
      <c r="B507" s="45"/>
      <c r="C507" s="45"/>
      <c r="D507" s="45"/>
      <c r="E507" s="45"/>
      <c r="F507" s="385"/>
      <c r="G507" s="385"/>
      <c r="H507" s="385"/>
      <c r="I507" s="386"/>
      <c r="J507" s="45"/>
      <c r="K507" s="45"/>
      <c r="L507" s="45"/>
      <c r="M507" s="45"/>
      <c r="N507" s="45"/>
      <c r="O507" s="45"/>
    </row>
    <row r="508" spans="1:15" x14ac:dyDescent="0.2">
      <c r="A508" s="45"/>
      <c r="B508" s="45"/>
      <c r="C508" s="45"/>
      <c r="D508" s="45"/>
      <c r="E508" s="45"/>
      <c r="F508" s="385"/>
      <c r="G508" s="385"/>
      <c r="H508" s="385"/>
      <c r="I508" s="386"/>
      <c r="J508" s="45"/>
      <c r="K508" s="45"/>
      <c r="L508" s="45"/>
      <c r="M508" s="45"/>
      <c r="N508" s="45"/>
      <c r="O508" s="45"/>
    </row>
    <row r="509" spans="1:15" x14ac:dyDescent="0.2">
      <c r="A509" s="45"/>
      <c r="B509" s="45"/>
      <c r="C509" s="45"/>
      <c r="D509" s="45"/>
      <c r="E509" s="45"/>
      <c r="F509" s="385"/>
      <c r="G509" s="385"/>
      <c r="H509" s="385"/>
      <c r="I509" s="386"/>
      <c r="J509" s="45"/>
      <c r="K509" s="45"/>
      <c r="L509" s="45"/>
      <c r="M509" s="45"/>
      <c r="N509" s="45"/>
      <c r="O509" s="45"/>
    </row>
    <row r="510" spans="1:15" x14ac:dyDescent="0.2">
      <c r="A510" s="45"/>
      <c r="B510" s="45"/>
      <c r="C510" s="45"/>
      <c r="D510" s="45"/>
      <c r="E510" s="45"/>
      <c r="F510" s="385"/>
      <c r="G510" s="385"/>
      <c r="H510" s="385"/>
      <c r="I510" s="386"/>
      <c r="J510" s="45"/>
      <c r="K510" s="45"/>
      <c r="L510" s="45"/>
      <c r="M510" s="45"/>
      <c r="N510" s="45"/>
      <c r="O510" s="45"/>
    </row>
    <row r="511" spans="1:15" x14ac:dyDescent="0.2">
      <c r="A511" s="45"/>
      <c r="B511" s="45"/>
      <c r="C511" s="45"/>
      <c r="D511" s="45"/>
      <c r="E511" s="45"/>
      <c r="F511" s="385"/>
      <c r="G511" s="385"/>
      <c r="H511" s="385"/>
      <c r="I511" s="386"/>
      <c r="J511" s="45"/>
      <c r="K511" s="45"/>
      <c r="L511" s="45"/>
      <c r="M511" s="45"/>
      <c r="N511" s="45"/>
      <c r="O511" s="45"/>
    </row>
    <row r="512" spans="1:15" x14ac:dyDescent="0.2">
      <c r="A512" s="45"/>
      <c r="B512" s="45"/>
      <c r="C512" s="45"/>
      <c r="D512" s="45"/>
      <c r="E512" s="45"/>
      <c r="F512" s="385"/>
      <c r="G512" s="385"/>
      <c r="H512" s="385"/>
      <c r="I512" s="386"/>
      <c r="J512" s="45"/>
      <c r="K512" s="45"/>
      <c r="L512" s="45"/>
      <c r="M512" s="45"/>
      <c r="N512" s="45"/>
      <c r="O512" s="45"/>
    </row>
    <row r="513" spans="1:15" x14ac:dyDescent="0.2">
      <c r="A513" s="45"/>
      <c r="B513" s="45"/>
      <c r="C513" s="45"/>
      <c r="D513" s="45"/>
      <c r="E513" s="45"/>
      <c r="F513" s="385"/>
      <c r="G513" s="385"/>
      <c r="H513" s="385"/>
      <c r="I513" s="386"/>
      <c r="J513" s="45"/>
      <c r="K513" s="45"/>
      <c r="L513" s="45"/>
      <c r="M513" s="45"/>
      <c r="N513" s="45"/>
      <c r="O513" s="45"/>
    </row>
    <row r="514" spans="1:15" x14ac:dyDescent="0.2">
      <c r="A514" s="45"/>
      <c r="B514" s="45"/>
      <c r="C514" s="45"/>
      <c r="D514" s="45"/>
      <c r="E514" s="45"/>
      <c r="F514" s="385"/>
      <c r="G514" s="385"/>
      <c r="H514" s="385"/>
      <c r="I514" s="386"/>
      <c r="J514" s="45"/>
      <c r="K514" s="45"/>
      <c r="L514" s="45"/>
      <c r="M514" s="45"/>
      <c r="N514" s="45"/>
      <c r="O514" s="45"/>
    </row>
    <row r="515" spans="1:15" x14ac:dyDescent="0.2">
      <c r="A515" s="45"/>
      <c r="B515" s="45"/>
      <c r="C515" s="45"/>
      <c r="D515" s="45"/>
      <c r="E515" s="45"/>
      <c r="F515" s="385"/>
      <c r="G515" s="385"/>
      <c r="H515" s="385"/>
      <c r="I515" s="386"/>
      <c r="J515" s="45"/>
      <c r="K515" s="45"/>
      <c r="L515" s="45"/>
      <c r="M515" s="45"/>
      <c r="N515" s="45"/>
      <c r="O515" s="45"/>
    </row>
    <row r="516" spans="1:15" x14ac:dyDescent="0.2">
      <c r="A516" s="45"/>
      <c r="B516" s="45"/>
      <c r="C516" s="45"/>
      <c r="D516" s="45"/>
      <c r="E516" s="45"/>
      <c r="F516" s="385"/>
      <c r="G516" s="385"/>
      <c r="H516" s="385"/>
      <c r="I516" s="386"/>
      <c r="J516" s="45"/>
      <c r="K516" s="45"/>
      <c r="L516" s="45"/>
      <c r="M516" s="45"/>
      <c r="N516" s="45"/>
      <c r="O516" s="45"/>
    </row>
    <row r="517" spans="1:15" x14ac:dyDescent="0.2">
      <c r="A517" s="45"/>
      <c r="B517" s="45"/>
      <c r="C517" s="45"/>
      <c r="D517" s="45"/>
      <c r="E517" s="45"/>
      <c r="F517" s="385"/>
      <c r="G517" s="385"/>
      <c r="H517" s="385"/>
      <c r="I517" s="386"/>
      <c r="J517" s="45"/>
      <c r="K517" s="45"/>
      <c r="L517" s="45"/>
      <c r="M517" s="45"/>
      <c r="N517" s="45"/>
      <c r="O517" s="45"/>
    </row>
    <row r="518" spans="1:15" x14ac:dyDescent="0.2">
      <c r="A518" s="45"/>
      <c r="B518" s="45"/>
      <c r="C518" s="45"/>
      <c r="D518" s="45"/>
      <c r="E518" s="45"/>
      <c r="F518" s="385"/>
      <c r="G518" s="385"/>
      <c r="H518" s="385"/>
      <c r="I518" s="386"/>
      <c r="J518" s="45"/>
      <c r="K518" s="45"/>
      <c r="L518" s="45"/>
      <c r="M518" s="45"/>
      <c r="N518" s="45"/>
      <c r="O518" s="45"/>
    </row>
    <row r="519" spans="1:15" x14ac:dyDescent="0.2">
      <c r="A519" s="45"/>
      <c r="B519" s="45"/>
      <c r="C519" s="45"/>
      <c r="D519" s="45"/>
      <c r="E519" s="45"/>
      <c r="F519" s="385"/>
      <c r="G519" s="385"/>
      <c r="H519" s="385"/>
      <c r="I519" s="386"/>
      <c r="J519" s="45"/>
      <c r="K519" s="45"/>
      <c r="L519" s="45"/>
      <c r="M519" s="45"/>
      <c r="N519" s="45"/>
      <c r="O519" s="45"/>
    </row>
    <row r="520" spans="1:15" x14ac:dyDescent="0.2">
      <c r="A520" s="45"/>
      <c r="B520" s="45"/>
      <c r="C520" s="45"/>
      <c r="D520" s="45"/>
      <c r="E520" s="45"/>
      <c r="F520" s="385"/>
      <c r="G520" s="385"/>
      <c r="H520" s="385"/>
      <c r="I520" s="386"/>
      <c r="J520" s="45"/>
      <c r="K520" s="45"/>
      <c r="L520" s="45"/>
      <c r="M520" s="45"/>
      <c r="N520" s="45"/>
      <c r="O520" s="45"/>
    </row>
    <row r="521" spans="1:15" x14ac:dyDescent="0.2">
      <c r="A521" s="45"/>
      <c r="B521" s="45"/>
      <c r="C521" s="45"/>
      <c r="D521" s="45"/>
      <c r="E521" s="45"/>
      <c r="F521" s="385"/>
      <c r="G521" s="385"/>
      <c r="H521" s="385"/>
      <c r="I521" s="386"/>
      <c r="J521" s="45"/>
      <c r="K521" s="45"/>
      <c r="L521" s="45"/>
      <c r="M521" s="45"/>
      <c r="N521" s="45"/>
      <c r="O521" s="45"/>
    </row>
    <row r="522" spans="1:15" x14ac:dyDescent="0.2">
      <c r="A522" s="45"/>
      <c r="B522" s="45"/>
      <c r="C522" s="45"/>
      <c r="D522" s="45"/>
      <c r="E522" s="45"/>
      <c r="F522" s="385"/>
      <c r="G522" s="385"/>
      <c r="H522" s="385"/>
      <c r="I522" s="386"/>
      <c r="J522" s="45"/>
      <c r="K522" s="45"/>
      <c r="L522" s="45"/>
      <c r="M522" s="45"/>
      <c r="N522" s="45"/>
      <c r="O522" s="45"/>
    </row>
    <row r="523" spans="1:15" x14ac:dyDescent="0.2">
      <c r="A523" s="45"/>
      <c r="B523" s="45"/>
      <c r="C523" s="45"/>
      <c r="D523" s="45"/>
      <c r="E523" s="45"/>
      <c r="F523" s="385"/>
      <c r="G523" s="385"/>
      <c r="H523" s="385"/>
      <c r="I523" s="386"/>
      <c r="J523" s="45"/>
      <c r="K523" s="45"/>
      <c r="L523" s="45"/>
      <c r="M523" s="45"/>
      <c r="N523" s="45"/>
      <c r="O523" s="45"/>
    </row>
    <row r="524" spans="1:15" x14ac:dyDescent="0.2">
      <c r="A524" s="45"/>
      <c r="B524" s="45"/>
      <c r="C524" s="45"/>
      <c r="D524" s="45"/>
      <c r="E524" s="45"/>
      <c r="F524" s="385"/>
      <c r="G524" s="385"/>
      <c r="H524" s="385"/>
      <c r="I524" s="386"/>
      <c r="J524" s="45"/>
      <c r="K524" s="45"/>
      <c r="L524" s="45"/>
      <c r="M524" s="45"/>
      <c r="N524" s="45"/>
      <c r="O524" s="45"/>
    </row>
    <row r="525" spans="1:15" x14ac:dyDescent="0.2">
      <c r="A525" s="45"/>
      <c r="B525" s="45"/>
      <c r="C525" s="45"/>
      <c r="D525" s="45"/>
      <c r="E525" s="45"/>
      <c r="F525" s="385"/>
      <c r="G525" s="385"/>
      <c r="H525" s="385"/>
      <c r="I525" s="386"/>
      <c r="J525" s="45"/>
      <c r="K525" s="45"/>
      <c r="L525" s="45"/>
      <c r="M525" s="45"/>
      <c r="N525" s="45"/>
      <c r="O525" s="45"/>
    </row>
    <row r="526" spans="1:15" x14ac:dyDescent="0.2">
      <c r="A526" s="45"/>
      <c r="B526" s="45"/>
      <c r="C526" s="45"/>
      <c r="D526" s="45"/>
      <c r="E526" s="45"/>
      <c r="F526" s="385"/>
      <c r="G526" s="385"/>
      <c r="H526" s="385"/>
      <c r="I526" s="386"/>
      <c r="J526" s="45"/>
      <c r="K526" s="45"/>
      <c r="L526" s="45"/>
      <c r="M526" s="45"/>
      <c r="N526" s="45"/>
      <c r="O526" s="45"/>
    </row>
    <row r="527" spans="1:15" x14ac:dyDescent="0.2">
      <c r="A527" s="45"/>
      <c r="B527" s="45"/>
      <c r="C527" s="45"/>
      <c r="D527" s="45"/>
      <c r="E527" s="45"/>
      <c r="F527" s="385"/>
      <c r="G527" s="385"/>
      <c r="H527" s="385"/>
      <c r="I527" s="386"/>
      <c r="J527" s="45"/>
      <c r="K527" s="45"/>
      <c r="L527" s="45"/>
      <c r="M527" s="45"/>
      <c r="N527" s="45"/>
      <c r="O527" s="45"/>
    </row>
    <row r="528" spans="1:15" x14ac:dyDescent="0.2">
      <c r="A528" s="45"/>
      <c r="B528" s="45"/>
      <c r="C528" s="45"/>
      <c r="D528" s="45"/>
      <c r="E528" s="45"/>
      <c r="F528" s="385"/>
      <c r="G528" s="385"/>
      <c r="H528" s="385"/>
      <c r="I528" s="386"/>
      <c r="J528" s="45"/>
      <c r="K528" s="45"/>
      <c r="L528" s="45"/>
      <c r="M528" s="45"/>
      <c r="N528" s="45"/>
      <c r="O528" s="45"/>
    </row>
    <row r="529" spans="1:15" x14ac:dyDescent="0.2">
      <c r="A529" s="45"/>
      <c r="B529" s="45"/>
      <c r="C529" s="45"/>
      <c r="D529" s="45"/>
      <c r="E529" s="45"/>
      <c r="F529" s="385"/>
      <c r="G529" s="385"/>
      <c r="H529" s="385"/>
      <c r="I529" s="386"/>
      <c r="J529" s="45"/>
      <c r="K529" s="45"/>
      <c r="L529" s="45"/>
      <c r="M529" s="45"/>
      <c r="N529" s="45"/>
      <c r="O529" s="45"/>
    </row>
    <row r="530" spans="1:15" x14ac:dyDescent="0.2">
      <c r="A530" s="45"/>
      <c r="B530" s="45"/>
      <c r="C530" s="45"/>
      <c r="D530" s="45"/>
      <c r="E530" s="45"/>
      <c r="F530" s="385"/>
      <c r="G530" s="385"/>
      <c r="H530" s="385"/>
      <c r="I530" s="386"/>
      <c r="J530" s="45"/>
      <c r="K530" s="45"/>
      <c r="L530" s="45"/>
      <c r="M530" s="45"/>
      <c r="N530" s="45"/>
      <c r="O530" s="45"/>
    </row>
    <row r="531" spans="1:15" x14ac:dyDescent="0.2">
      <c r="A531" s="45"/>
      <c r="B531" s="45"/>
      <c r="C531" s="45"/>
      <c r="D531" s="45"/>
      <c r="E531" s="45"/>
      <c r="F531" s="385"/>
      <c r="G531" s="385"/>
      <c r="H531" s="385"/>
      <c r="I531" s="386"/>
      <c r="J531" s="45"/>
      <c r="K531" s="45"/>
      <c r="L531" s="45"/>
      <c r="M531" s="45"/>
      <c r="N531" s="45"/>
      <c r="O531" s="45"/>
    </row>
    <row r="532" spans="1:15" x14ac:dyDescent="0.2">
      <c r="A532" s="45"/>
      <c r="B532" s="45"/>
      <c r="C532" s="45"/>
      <c r="D532" s="45"/>
      <c r="E532" s="45"/>
      <c r="F532" s="385"/>
      <c r="G532" s="385"/>
      <c r="H532" s="385"/>
      <c r="I532" s="386"/>
      <c r="J532" s="45"/>
      <c r="K532" s="45"/>
      <c r="L532" s="45"/>
      <c r="M532" s="45"/>
      <c r="N532" s="45"/>
      <c r="O532" s="45"/>
    </row>
    <row r="533" spans="1:15" x14ac:dyDescent="0.2">
      <c r="A533" s="45"/>
      <c r="B533" s="45"/>
      <c r="C533" s="45"/>
      <c r="D533" s="45"/>
      <c r="E533" s="45"/>
      <c r="F533" s="385"/>
      <c r="G533" s="385"/>
      <c r="H533" s="385"/>
      <c r="I533" s="386"/>
      <c r="J533" s="45"/>
      <c r="K533" s="45"/>
      <c r="L533" s="45"/>
      <c r="M533" s="45"/>
      <c r="N533" s="45"/>
      <c r="O533" s="45"/>
    </row>
    <row r="534" spans="1:15" x14ac:dyDescent="0.2">
      <c r="A534" s="45"/>
      <c r="B534" s="45"/>
      <c r="C534" s="45"/>
      <c r="D534" s="45"/>
      <c r="E534" s="45"/>
      <c r="F534" s="385"/>
      <c r="G534" s="385"/>
      <c r="H534" s="385"/>
      <c r="I534" s="386"/>
      <c r="J534" s="45"/>
      <c r="K534" s="45"/>
      <c r="L534" s="45"/>
      <c r="M534" s="45"/>
      <c r="N534" s="45"/>
      <c r="O534" s="45"/>
    </row>
    <row r="535" spans="1:15" x14ac:dyDescent="0.2">
      <c r="A535" s="45"/>
      <c r="B535" s="45"/>
      <c r="C535" s="45"/>
      <c r="D535" s="45"/>
      <c r="E535" s="45"/>
      <c r="F535" s="385"/>
      <c r="G535" s="385"/>
      <c r="H535" s="385"/>
      <c r="I535" s="386"/>
      <c r="J535" s="45"/>
      <c r="K535" s="45"/>
      <c r="L535" s="45"/>
      <c r="M535" s="45"/>
      <c r="N535" s="45"/>
      <c r="O535" s="45"/>
    </row>
    <row r="536" spans="1:15" x14ac:dyDescent="0.2">
      <c r="A536" s="45"/>
      <c r="B536" s="45"/>
      <c r="C536" s="45"/>
      <c r="D536" s="45"/>
      <c r="E536" s="45"/>
      <c r="F536" s="385"/>
      <c r="G536" s="385"/>
      <c r="H536" s="385"/>
      <c r="I536" s="386"/>
      <c r="J536" s="45"/>
      <c r="K536" s="45"/>
      <c r="L536" s="45"/>
      <c r="M536" s="45"/>
      <c r="N536" s="45"/>
      <c r="O536" s="45"/>
    </row>
    <row r="537" spans="1:15" x14ac:dyDescent="0.2">
      <c r="A537" s="45"/>
      <c r="B537" s="45"/>
      <c r="C537" s="45"/>
      <c r="D537" s="45"/>
      <c r="E537" s="45"/>
      <c r="F537" s="385"/>
      <c r="G537" s="385"/>
      <c r="H537" s="385"/>
      <c r="I537" s="386"/>
      <c r="J537" s="45"/>
      <c r="K537" s="45"/>
      <c r="L537" s="45"/>
      <c r="M537" s="45"/>
      <c r="N537" s="45"/>
      <c r="O537" s="45"/>
    </row>
    <row r="538" spans="1:15" x14ac:dyDescent="0.2">
      <c r="A538" s="45"/>
      <c r="B538" s="45"/>
      <c r="C538" s="45"/>
      <c r="D538" s="45"/>
      <c r="E538" s="45"/>
      <c r="F538" s="385"/>
      <c r="G538" s="385"/>
      <c r="H538" s="385"/>
      <c r="I538" s="386"/>
      <c r="J538" s="45"/>
      <c r="K538" s="45"/>
      <c r="L538" s="45"/>
      <c r="M538" s="45"/>
      <c r="N538" s="45"/>
      <c r="O538" s="45"/>
    </row>
    <row r="539" spans="1:15" x14ac:dyDescent="0.2">
      <c r="A539" s="45"/>
      <c r="B539" s="45"/>
      <c r="C539" s="45"/>
      <c r="D539" s="45"/>
      <c r="E539" s="45"/>
      <c r="F539" s="385"/>
      <c r="G539" s="385"/>
      <c r="H539" s="385"/>
      <c r="I539" s="386"/>
      <c r="J539" s="45"/>
      <c r="K539" s="45"/>
      <c r="L539" s="45"/>
      <c r="M539" s="45"/>
      <c r="N539" s="45"/>
      <c r="O539" s="45"/>
    </row>
    <row r="540" spans="1:15" x14ac:dyDescent="0.2">
      <c r="A540" s="45"/>
      <c r="B540" s="45"/>
      <c r="C540" s="45"/>
      <c r="D540" s="45"/>
      <c r="E540" s="45"/>
      <c r="F540" s="385"/>
      <c r="G540" s="385"/>
      <c r="H540" s="385"/>
      <c r="I540" s="386"/>
      <c r="J540" s="45"/>
      <c r="K540" s="45"/>
      <c r="L540" s="45"/>
      <c r="M540" s="45"/>
      <c r="N540" s="45"/>
      <c r="O540" s="45"/>
    </row>
    <row r="541" spans="1:15" x14ac:dyDescent="0.2">
      <c r="A541" s="45"/>
      <c r="B541" s="45"/>
      <c r="C541" s="45"/>
      <c r="D541" s="45"/>
      <c r="E541" s="45"/>
      <c r="F541" s="385"/>
      <c r="G541" s="385"/>
      <c r="H541" s="385"/>
      <c r="I541" s="386"/>
      <c r="J541" s="45"/>
      <c r="K541" s="45"/>
      <c r="L541" s="45"/>
      <c r="M541" s="45"/>
      <c r="N541" s="45"/>
      <c r="O541" s="45"/>
    </row>
    <row r="542" spans="1:15" x14ac:dyDescent="0.2">
      <c r="A542" s="45"/>
      <c r="B542" s="45"/>
      <c r="C542" s="45"/>
      <c r="D542" s="45"/>
      <c r="E542" s="45"/>
      <c r="F542" s="385"/>
      <c r="G542" s="385"/>
      <c r="H542" s="385"/>
      <c r="I542" s="386"/>
      <c r="J542" s="45"/>
      <c r="K542" s="45"/>
      <c r="L542" s="45"/>
      <c r="M542" s="45"/>
      <c r="N542" s="45"/>
      <c r="O542" s="45"/>
    </row>
    <row r="543" spans="1:15" x14ac:dyDescent="0.2">
      <c r="A543" s="45"/>
      <c r="B543" s="45"/>
      <c r="C543" s="45"/>
      <c r="D543" s="45"/>
      <c r="E543" s="45"/>
      <c r="F543" s="385"/>
      <c r="G543" s="385"/>
      <c r="H543" s="385"/>
      <c r="I543" s="386"/>
      <c r="J543" s="45"/>
      <c r="K543" s="45"/>
      <c r="L543" s="45"/>
      <c r="M543" s="45"/>
      <c r="N543" s="45"/>
      <c r="O543" s="45"/>
    </row>
    <row r="544" spans="1:15" x14ac:dyDescent="0.2">
      <c r="A544" s="45"/>
      <c r="B544" s="45"/>
      <c r="C544" s="45"/>
      <c r="D544" s="45"/>
      <c r="E544" s="45"/>
      <c r="F544" s="385"/>
      <c r="G544" s="385"/>
      <c r="H544" s="385"/>
      <c r="I544" s="386"/>
      <c r="J544" s="45"/>
      <c r="K544" s="45"/>
      <c r="L544" s="45"/>
      <c r="M544" s="45"/>
      <c r="N544" s="45"/>
      <c r="O544" s="45"/>
    </row>
    <row r="545" spans="1:15" x14ac:dyDescent="0.2">
      <c r="A545" s="45"/>
      <c r="B545" s="45"/>
      <c r="C545" s="45"/>
      <c r="D545" s="45"/>
      <c r="E545" s="45"/>
      <c r="F545" s="385"/>
      <c r="G545" s="385"/>
      <c r="H545" s="385"/>
      <c r="I545" s="386"/>
      <c r="J545" s="45"/>
      <c r="K545" s="45"/>
      <c r="L545" s="45"/>
      <c r="M545" s="45"/>
      <c r="N545" s="45"/>
      <c r="O545" s="45"/>
    </row>
    <row r="546" spans="1:15" x14ac:dyDescent="0.2">
      <c r="A546" s="45"/>
      <c r="B546" s="45"/>
      <c r="C546" s="45"/>
      <c r="D546" s="45"/>
      <c r="E546" s="45"/>
      <c r="F546" s="385"/>
      <c r="G546" s="385"/>
      <c r="H546" s="385"/>
      <c r="I546" s="386"/>
      <c r="J546" s="45"/>
      <c r="K546" s="45"/>
      <c r="L546" s="45"/>
      <c r="M546" s="45"/>
      <c r="N546" s="45"/>
      <c r="O546" s="45"/>
    </row>
    <row r="547" spans="1:15" x14ac:dyDescent="0.2">
      <c r="A547" s="45"/>
      <c r="B547" s="45"/>
      <c r="C547" s="45"/>
      <c r="D547" s="45"/>
      <c r="E547" s="45"/>
      <c r="F547" s="385"/>
      <c r="G547" s="385"/>
      <c r="H547" s="385"/>
      <c r="I547" s="386"/>
      <c r="J547" s="45"/>
      <c r="K547" s="45"/>
      <c r="L547" s="45"/>
      <c r="M547" s="45"/>
      <c r="N547" s="45"/>
      <c r="O547" s="45"/>
    </row>
    <row r="548" spans="1:15" x14ac:dyDescent="0.2">
      <c r="A548" s="45"/>
      <c r="B548" s="45"/>
      <c r="C548" s="45"/>
      <c r="D548" s="45"/>
      <c r="E548" s="45"/>
      <c r="F548" s="385"/>
      <c r="G548" s="385"/>
      <c r="H548" s="385"/>
      <c r="I548" s="386"/>
      <c r="J548" s="45"/>
      <c r="K548" s="45"/>
      <c r="L548" s="45"/>
      <c r="M548" s="45"/>
      <c r="N548" s="45"/>
      <c r="O548" s="45"/>
    </row>
    <row r="549" spans="1:15" x14ac:dyDescent="0.2">
      <c r="A549" s="45"/>
      <c r="B549" s="45"/>
      <c r="C549" s="45"/>
      <c r="D549" s="45"/>
      <c r="E549" s="45"/>
      <c r="F549" s="385"/>
      <c r="G549" s="385"/>
      <c r="H549" s="385"/>
      <c r="I549" s="386"/>
      <c r="J549" s="45"/>
      <c r="K549" s="45"/>
      <c r="L549" s="45"/>
      <c r="M549" s="45"/>
      <c r="N549" s="45"/>
      <c r="O549" s="45"/>
    </row>
    <row r="550" spans="1:15" x14ac:dyDescent="0.2">
      <c r="A550" s="45"/>
      <c r="B550" s="45"/>
      <c r="C550" s="45"/>
      <c r="D550" s="45"/>
      <c r="E550" s="45"/>
      <c r="F550" s="385"/>
      <c r="G550" s="385"/>
      <c r="H550" s="385"/>
      <c r="I550" s="386"/>
      <c r="J550" s="45"/>
      <c r="K550" s="45"/>
      <c r="L550" s="45"/>
      <c r="M550" s="45"/>
      <c r="N550" s="45"/>
      <c r="O550" s="45"/>
    </row>
    <row r="551" spans="1:15" x14ac:dyDescent="0.2">
      <c r="A551" s="45"/>
      <c r="B551" s="45"/>
      <c r="C551" s="45"/>
      <c r="D551" s="45"/>
      <c r="E551" s="45"/>
      <c r="F551" s="385"/>
      <c r="G551" s="385"/>
      <c r="H551" s="385"/>
      <c r="I551" s="386"/>
      <c r="J551" s="45"/>
      <c r="K551" s="45"/>
      <c r="L551" s="45"/>
      <c r="M551" s="45"/>
      <c r="N551" s="45"/>
      <c r="O551" s="45"/>
    </row>
    <row r="552" spans="1:15" x14ac:dyDescent="0.2">
      <c r="A552" s="45"/>
      <c r="B552" s="45"/>
      <c r="C552" s="45"/>
      <c r="D552" s="45"/>
      <c r="E552" s="45"/>
      <c r="F552" s="385"/>
      <c r="G552" s="385"/>
      <c r="H552" s="385"/>
      <c r="I552" s="386"/>
      <c r="J552" s="45"/>
      <c r="K552" s="45"/>
      <c r="L552" s="45"/>
      <c r="M552" s="45"/>
      <c r="N552" s="45"/>
      <c r="O552" s="45"/>
    </row>
    <row r="553" spans="1:15" x14ac:dyDescent="0.2">
      <c r="A553" s="45"/>
      <c r="B553" s="45"/>
      <c r="C553" s="45"/>
      <c r="D553" s="45"/>
      <c r="E553" s="45"/>
      <c r="F553" s="385"/>
      <c r="G553" s="385"/>
      <c r="H553" s="385"/>
      <c r="I553" s="386"/>
      <c r="J553" s="45"/>
      <c r="K553" s="45"/>
      <c r="L553" s="45"/>
      <c r="M553" s="45"/>
      <c r="N553" s="45"/>
      <c r="O553" s="45"/>
    </row>
    <row r="554" spans="1:15" x14ac:dyDescent="0.2">
      <c r="A554" s="45"/>
      <c r="B554" s="45"/>
      <c r="C554" s="45"/>
      <c r="D554" s="45"/>
      <c r="E554" s="45"/>
      <c r="F554" s="385"/>
      <c r="G554" s="385"/>
      <c r="H554" s="385"/>
      <c r="I554" s="386"/>
      <c r="J554" s="45"/>
      <c r="K554" s="45"/>
      <c r="L554" s="45"/>
      <c r="M554" s="45"/>
      <c r="N554" s="45"/>
      <c r="O554" s="45"/>
    </row>
    <row r="555" spans="1:15" x14ac:dyDescent="0.2">
      <c r="A555" s="45"/>
      <c r="B555" s="45"/>
      <c r="C555" s="45"/>
      <c r="D555" s="45"/>
      <c r="E555" s="45"/>
      <c r="F555" s="385"/>
      <c r="G555" s="385"/>
      <c r="H555" s="385"/>
      <c r="I555" s="386"/>
      <c r="J555" s="45"/>
      <c r="K555" s="45"/>
      <c r="L555" s="45"/>
      <c r="M555" s="45"/>
      <c r="N555" s="45"/>
      <c r="O555" s="45"/>
    </row>
    <row r="556" spans="1:15" x14ac:dyDescent="0.2">
      <c r="A556" s="45"/>
      <c r="B556" s="45"/>
      <c r="C556" s="45"/>
      <c r="D556" s="45"/>
      <c r="E556" s="45"/>
      <c r="F556" s="385"/>
      <c r="G556" s="385"/>
      <c r="H556" s="385"/>
      <c r="I556" s="386"/>
      <c r="J556" s="45"/>
      <c r="K556" s="45"/>
      <c r="L556" s="45"/>
      <c r="M556" s="45"/>
      <c r="N556" s="45"/>
      <c r="O556" s="45"/>
    </row>
    <row r="557" spans="1:15" x14ac:dyDescent="0.2">
      <c r="A557" s="45"/>
      <c r="B557" s="45"/>
      <c r="C557" s="45"/>
      <c r="D557" s="45"/>
      <c r="E557" s="45"/>
      <c r="F557" s="385"/>
      <c r="G557" s="385"/>
      <c r="H557" s="385"/>
      <c r="I557" s="386"/>
      <c r="J557" s="45"/>
      <c r="K557" s="45"/>
      <c r="L557" s="45"/>
      <c r="M557" s="45"/>
      <c r="N557" s="45"/>
      <c r="O557" s="45"/>
    </row>
    <row r="558" spans="1:15" x14ac:dyDescent="0.2">
      <c r="A558" s="45"/>
      <c r="B558" s="45"/>
      <c r="C558" s="45"/>
      <c r="D558" s="45"/>
      <c r="E558" s="45"/>
      <c r="F558" s="385"/>
      <c r="G558" s="385"/>
      <c r="H558" s="385"/>
      <c r="I558" s="386"/>
      <c r="J558" s="45"/>
      <c r="K558" s="45"/>
      <c r="L558" s="45"/>
      <c r="M558" s="45"/>
      <c r="N558" s="45"/>
      <c r="O558" s="45"/>
    </row>
    <row r="559" spans="1:15" x14ac:dyDescent="0.2">
      <c r="A559" s="45"/>
      <c r="B559" s="45"/>
      <c r="C559" s="45"/>
      <c r="D559" s="45"/>
      <c r="E559" s="45"/>
      <c r="F559" s="385"/>
      <c r="G559" s="385"/>
      <c r="H559" s="385"/>
      <c r="I559" s="386"/>
      <c r="J559" s="45"/>
      <c r="K559" s="45"/>
      <c r="L559" s="45"/>
      <c r="M559" s="45"/>
      <c r="N559" s="45"/>
      <c r="O559" s="45"/>
    </row>
    <row r="560" spans="1:15" x14ac:dyDescent="0.2">
      <c r="A560" s="45"/>
      <c r="B560" s="45"/>
      <c r="C560" s="45"/>
      <c r="D560" s="45"/>
      <c r="E560" s="45"/>
      <c r="F560" s="385"/>
      <c r="G560" s="385"/>
      <c r="H560" s="385"/>
      <c r="I560" s="386"/>
      <c r="J560" s="45"/>
      <c r="K560" s="45"/>
      <c r="L560" s="45"/>
      <c r="M560" s="45"/>
      <c r="N560" s="45"/>
      <c r="O560" s="45"/>
    </row>
    <row r="561" spans="1:15" x14ac:dyDescent="0.2">
      <c r="A561" s="45"/>
      <c r="B561" s="45"/>
      <c r="C561" s="45"/>
      <c r="D561" s="45"/>
      <c r="E561" s="45"/>
      <c r="F561" s="385"/>
      <c r="G561" s="385"/>
      <c r="H561" s="385"/>
      <c r="I561" s="386"/>
      <c r="J561" s="45"/>
      <c r="K561" s="45"/>
      <c r="L561" s="45"/>
      <c r="M561" s="45"/>
      <c r="N561" s="45"/>
      <c r="O561" s="45"/>
    </row>
    <row r="562" spans="1:15" x14ac:dyDescent="0.2">
      <c r="A562" s="45"/>
      <c r="B562" s="45"/>
      <c r="C562" s="45"/>
      <c r="D562" s="45"/>
      <c r="E562" s="45"/>
      <c r="F562" s="385"/>
      <c r="G562" s="385"/>
      <c r="H562" s="385"/>
      <c r="I562" s="386"/>
      <c r="J562" s="45"/>
      <c r="K562" s="45"/>
      <c r="L562" s="45"/>
      <c r="M562" s="45"/>
      <c r="N562" s="45"/>
      <c r="O562" s="45"/>
    </row>
    <row r="563" spans="1:15" x14ac:dyDescent="0.2">
      <c r="A563" s="45"/>
      <c r="B563" s="45"/>
      <c r="C563" s="45"/>
      <c r="D563" s="45"/>
      <c r="E563" s="45"/>
      <c r="F563" s="385"/>
      <c r="G563" s="385"/>
      <c r="H563" s="385"/>
      <c r="I563" s="386"/>
      <c r="J563" s="45"/>
      <c r="K563" s="45"/>
      <c r="L563" s="45"/>
      <c r="M563" s="45"/>
      <c r="N563" s="45"/>
      <c r="O563" s="45"/>
    </row>
    <row r="564" spans="1:15" x14ac:dyDescent="0.2">
      <c r="A564" s="45"/>
      <c r="B564" s="45"/>
      <c r="C564" s="45"/>
      <c r="D564" s="45"/>
      <c r="E564" s="45"/>
      <c r="F564" s="385"/>
      <c r="G564" s="385"/>
      <c r="H564" s="385"/>
      <c r="I564" s="386"/>
      <c r="J564" s="45"/>
      <c r="K564" s="45"/>
      <c r="L564" s="45"/>
      <c r="M564" s="45"/>
      <c r="N564" s="45"/>
      <c r="O564" s="45"/>
    </row>
    <row r="565" spans="1:15" x14ac:dyDescent="0.2">
      <c r="A565" s="45"/>
      <c r="B565" s="45"/>
      <c r="C565" s="45"/>
      <c r="D565" s="45"/>
      <c r="E565" s="45"/>
      <c r="F565" s="385"/>
      <c r="G565" s="385"/>
      <c r="H565" s="385"/>
      <c r="I565" s="386"/>
      <c r="J565" s="45"/>
      <c r="K565" s="45"/>
      <c r="L565" s="45"/>
      <c r="M565" s="45"/>
      <c r="N565" s="45"/>
      <c r="O565" s="45"/>
    </row>
    <row r="566" spans="1:15" x14ac:dyDescent="0.2">
      <c r="A566" s="45"/>
      <c r="B566" s="45"/>
      <c r="C566" s="45"/>
      <c r="D566" s="45"/>
      <c r="E566" s="45"/>
      <c r="F566" s="385"/>
      <c r="G566" s="385"/>
      <c r="H566" s="385"/>
      <c r="I566" s="386"/>
      <c r="J566" s="45"/>
      <c r="K566" s="45"/>
      <c r="L566" s="45"/>
      <c r="M566" s="45"/>
      <c r="N566" s="45"/>
      <c r="O566" s="45"/>
    </row>
    <row r="567" spans="1:15" x14ac:dyDescent="0.2">
      <c r="A567" s="45"/>
      <c r="B567" s="45"/>
      <c r="C567" s="45"/>
      <c r="D567" s="45"/>
      <c r="E567" s="45"/>
      <c r="F567" s="385"/>
      <c r="G567" s="385"/>
      <c r="H567" s="385"/>
      <c r="I567" s="386"/>
      <c r="J567" s="45"/>
      <c r="K567" s="45"/>
      <c r="L567" s="45"/>
      <c r="M567" s="45"/>
      <c r="N567" s="45"/>
      <c r="O567" s="45"/>
    </row>
    <row r="568" spans="1:15" x14ac:dyDescent="0.2">
      <c r="A568" s="45"/>
      <c r="B568" s="45"/>
      <c r="C568" s="45"/>
      <c r="D568" s="45"/>
      <c r="E568" s="45"/>
      <c r="F568" s="385"/>
      <c r="G568" s="385"/>
      <c r="H568" s="385"/>
      <c r="I568" s="386"/>
      <c r="J568" s="45"/>
      <c r="K568" s="45"/>
      <c r="L568" s="45"/>
      <c r="M568" s="45"/>
      <c r="N568" s="45"/>
      <c r="O568" s="45"/>
    </row>
    <row r="569" spans="1:15" x14ac:dyDescent="0.2">
      <c r="A569" s="45"/>
      <c r="B569" s="45"/>
      <c r="C569" s="45"/>
      <c r="D569" s="45"/>
      <c r="E569" s="45"/>
      <c r="F569" s="385"/>
      <c r="G569" s="385"/>
      <c r="H569" s="385"/>
      <c r="I569" s="386"/>
      <c r="J569" s="45"/>
      <c r="K569" s="45"/>
      <c r="L569" s="45"/>
      <c r="M569" s="45"/>
      <c r="N569" s="45"/>
      <c r="O569" s="45"/>
    </row>
    <row r="570" spans="1:15" x14ac:dyDescent="0.2">
      <c r="A570" s="45"/>
      <c r="B570" s="45"/>
      <c r="C570" s="45"/>
      <c r="D570" s="45"/>
      <c r="E570" s="45"/>
      <c r="F570" s="385"/>
      <c r="G570" s="385"/>
      <c r="H570" s="385"/>
      <c r="I570" s="386"/>
      <c r="J570" s="45"/>
      <c r="K570" s="45"/>
      <c r="L570" s="45"/>
      <c r="M570" s="45"/>
      <c r="N570" s="45"/>
      <c r="O570" s="45"/>
    </row>
    <row r="571" spans="1:15" x14ac:dyDescent="0.2">
      <c r="A571" s="45"/>
      <c r="B571" s="45"/>
      <c r="C571" s="45"/>
      <c r="D571" s="45"/>
      <c r="E571" s="45"/>
      <c r="F571" s="385"/>
      <c r="G571" s="385"/>
      <c r="H571" s="385"/>
      <c r="I571" s="386"/>
      <c r="J571" s="45"/>
      <c r="K571" s="45"/>
      <c r="L571" s="45"/>
      <c r="M571" s="45"/>
      <c r="N571" s="45"/>
      <c r="O571" s="45"/>
    </row>
    <row r="572" spans="1:15" x14ac:dyDescent="0.2">
      <c r="A572" s="45"/>
      <c r="B572" s="45"/>
      <c r="C572" s="45"/>
      <c r="D572" s="45"/>
      <c r="E572" s="45"/>
      <c r="F572" s="385"/>
      <c r="G572" s="385"/>
      <c r="H572" s="385"/>
      <c r="I572" s="386"/>
      <c r="J572" s="45"/>
      <c r="K572" s="45"/>
      <c r="L572" s="45"/>
      <c r="M572" s="45"/>
      <c r="N572" s="45"/>
      <c r="O572" s="45"/>
    </row>
    <row r="573" spans="1:15" x14ac:dyDescent="0.2">
      <c r="A573" s="45"/>
      <c r="B573" s="45"/>
      <c r="C573" s="45"/>
      <c r="D573" s="45"/>
      <c r="E573" s="45"/>
      <c r="F573" s="385"/>
      <c r="G573" s="385"/>
      <c r="H573" s="385"/>
      <c r="I573" s="386"/>
      <c r="J573" s="45"/>
      <c r="K573" s="45"/>
      <c r="L573" s="45"/>
      <c r="M573" s="45"/>
      <c r="N573" s="45"/>
      <c r="O573" s="45"/>
    </row>
    <row r="574" spans="1:15" x14ac:dyDescent="0.2">
      <c r="A574" s="45"/>
      <c r="B574" s="45"/>
      <c r="C574" s="45"/>
      <c r="D574" s="45"/>
      <c r="E574" s="45"/>
      <c r="F574" s="385"/>
      <c r="G574" s="385"/>
      <c r="H574" s="385"/>
      <c r="I574" s="386"/>
      <c r="J574" s="45"/>
      <c r="K574" s="45"/>
      <c r="L574" s="45"/>
      <c r="M574" s="45"/>
      <c r="N574" s="45"/>
      <c r="O574" s="45"/>
    </row>
    <row r="575" spans="1:15" x14ac:dyDescent="0.2">
      <c r="A575" s="45"/>
      <c r="B575" s="45"/>
      <c r="C575" s="45"/>
      <c r="D575" s="45"/>
      <c r="E575" s="45"/>
      <c r="F575" s="385"/>
      <c r="G575" s="385"/>
      <c r="H575" s="385"/>
      <c r="I575" s="386"/>
      <c r="J575" s="45"/>
      <c r="K575" s="45"/>
      <c r="L575" s="45"/>
      <c r="M575" s="45"/>
      <c r="N575" s="45"/>
      <c r="O575" s="45"/>
    </row>
    <row r="576" spans="1:15" x14ac:dyDescent="0.2">
      <c r="A576" s="45"/>
      <c r="B576" s="45"/>
      <c r="C576" s="45"/>
      <c r="D576" s="45"/>
      <c r="E576" s="45"/>
      <c r="F576" s="385"/>
      <c r="G576" s="385"/>
      <c r="H576" s="385"/>
      <c r="I576" s="386"/>
      <c r="J576" s="45"/>
      <c r="K576" s="45"/>
      <c r="L576" s="45"/>
      <c r="M576" s="45"/>
      <c r="N576" s="45"/>
      <c r="O576" s="45"/>
    </row>
    <row r="577" spans="1:15" x14ac:dyDescent="0.2">
      <c r="A577" s="45"/>
      <c r="B577" s="45"/>
      <c r="C577" s="45"/>
      <c r="D577" s="45"/>
      <c r="E577" s="45"/>
      <c r="F577" s="385"/>
      <c r="G577" s="385"/>
      <c r="H577" s="385"/>
      <c r="I577" s="386"/>
      <c r="J577" s="45"/>
      <c r="K577" s="45"/>
      <c r="L577" s="45"/>
      <c r="M577" s="45"/>
      <c r="N577" s="45"/>
      <c r="O577" s="45"/>
    </row>
    <row r="578" spans="1:15" x14ac:dyDescent="0.2">
      <c r="A578" s="45"/>
      <c r="B578" s="45"/>
      <c r="C578" s="45"/>
      <c r="D578" s="45"/>
      <c r="E578" s="45"/>
      <c r="F578" s="385"/>
      <c r="G578" s="385"/>
      <c r="H578" s="385"/>
      <c r="I578" s="386"/>
      <c r="J578" s="45"/>
      <c r="K578" s="45"/>
      <c r="L578" s="45"/>
      <c r="M578" s="45"/>
      <c r="N578" s="45"/>
      <c r="O578" s="45"/>
    </row>
    <row r="579" spans="1:15" x14ac:dyDescent="0.2">
      <c r="A579" s="45"/>
      <c r="B579" s="45"/>
      <c r="C579" s="45"/>
      <c r="D579" s="45"/>
      <c r="E579" s="45"/>
      <c r="F579" s="385"/>
      <c r="G579" s="385"/>
      <c r="H579" s="385"/>
      <c r="I579" s="386"/>
      <c r="J579" s="45"/>
      <c r="K579" s="45"/>
      <c r="L579" s="45"/>
      <c r="M579" s="45"/>
      <c r="N579" s="45"/>
      <c r="O579" s="45"/>
    </row>
    <row r="580" spans="1:15" x14ac:dyDescent="0.2">
      <c r="A580" s="45"/>
      <c r="B580" s="45"/>
      <c r="C580" s="45"/>
      <c r="D580" s="45"/>
      <c r="E580" s="45"/>
      <c r="F580" s="385"/>
      <c r="G580" s="385"/>
      <c r="H580" s="385"/>
      <c r="I580" s="386"/>
      <c r="J580" s="45"/>
      <c r="K580" s="45"/>
      <c r="L580" s="45"/>
      <c r="M580" s="45"/>
      <c r="N580" s="45"/>
      <c r="O580" s="45"/>
    </row>
    <row r="581" spans="1:15" x14ac:dyDescent="0.2">
      <c r="A581" s="45"/>
      <c r="B581" s="45"/>
      <c r="C581" s="45"/>
      <c r="D581" s="45"/>
      <c r="E581" s="45"/>
      <c r="F581" s="385"/>
      <c r="G581" s="385"/>
      <c r="H581" s="385"/>
      <c r="I581" s="386"/>
      <c r="J581" s="45"/>
      <c r="K581" s="45"/>
      <c r="L581" s="45"/>
      <c r="M581" s="45"/>
      <c r="N581" s="45"/>
      <c r="O581" s="45"/>
    </row>
    <row r="582" spans="1:15" x14ac:dyDescent="0.2">
      <c r="A582" s="45"/>
      <c r="B582" s="45"/>
      <c r="C582" s="45"/>
      <c r="D582" s="45"/>
      <c r="E582" s="45"/>
      <c r="F582" s="385"/>
      <c r="G582" s="385"/>
      <c r="H582" s="385"/>
      <c r="I582" s="386"/>
      <c r="J582" s="45"/>
      <c r="K582" s="45"/>
      <c r="L582" s="45"/>
      <c r="M582" s="45"/>
      <c r="N582" s="45"/>
      <c r="O582" s="45"/>
    </row>
    <row r="583" spans="1:15" x14ac:dyDescent="0.2">
      <c r="A583" s="45"/>
      <c r="B583" s="45"/>
      <c r="C583" s="45"/>
      <c r="D583" s="45"/>
      <c r="E583" s="45"/>
      <c r="F583" s="385"/>
      <c r="G583" s="385"/>
      <c r="H583" s="385"/>
      <c r="I583" s="386"/>
      <c r="J583" s="45"/>
      <c r="K583" s="45"/>
      <c r="L583" s="45"/>
      <c r="M583" s="45"/>
      <c r="N583" s="45"/>
      <c r="O583" s="45"/>
    </row>
    <row r="584" spans="1:15" x14ac:dyDescent="0.2">
      <c r="A584" s="45"/>
      <c r="B584" s="45"/>
      <c r="C584" s="45"/>
      <c r="D584" s="45"/>
      <c r="E584" s="45"/>
      <c r="F584" s="385"/>
      <c r="G584" s="385"/>
      <c r="H584" s="385"/>
      <c r="I584" s="386"/>
      <c r="J584" s="45"/>
      <c r="K584" s="45"/>
      <c r="L584" s="45"/>
      <c r="M584" s="45"/>
      <c r="N584" s="45"/>
      <c r="O584" s="45"/>
    </row>
    <row r="585" spans="1:15" x14ac:dyDescent="0.2">
      <c r="A585" s="45"/>
      <c r="B585" s="45"/>
      <c r="C585" s="45"/>
      <c r="D585" s="45"/>
      <c r="E585" s="45"/>
      <c r="F585" s="385"/>
      <c r="G585" s="385"/>
      <c r="H585" s="385"/>
      <c r="I585" s="386"/>
      <c r="J585" s="45"/>
      <c r="K585" s="45"/>
      <c r="L585" s="45"/>
      <c r="M585" s="45"/>
      <c r="N585" s="45"/>
      <c r="O585" s="45"/>
    </row>
    <row r="586" spans="1:15" x14ac:dyDescent="0.2">
      <c r="A586" s="45"/>
      <c r="B586" s="45"/>
      <c r="C586" s="45"/>
      <c r="D586" s="45"/>
      <c r="E586" s="45"/>
      <c r="F586" s="385"/>
      <c r="G586" s="385"/>
      <c r="H586" s="385"/>
      <c r="I586" s="386"/>
      <c r="J586" s="45"/>
      <c r="K586" s="45"/>
      <c r="L586" s="45"/>
      <c r="M586" s="45"/>
      <c r="N586" s="45"/>
      <c r="O586" s="45"/>
    </row>
    <row r="587" spans="1:15" x14ac:dyDescent="0.2">
      <c r="A587" s="45"/>
      <c r="B587" s="45"/>
      <c r="C587" s="45"/>
      <c r="D587" s="45"/>
      <c r="E587" s="45"/>
      <c r="F587" s="385"/>
      <c r="G587" s="385"/>
      <c r="H587" s="385"/>
      <c r="I587" s="386"/>
      <c r="J587" s="45"/>
      <c r="K587" s="45"/>
      <c r="L587" s="45"/>
      <c r="M587" s="45"/>
      <c r="N587" s="45"/>
      <c r="O587" s="45"/>
    </row>
    <row r="588" spans="1:15" x14ac:dyDescent="0.2">
      <c r="A588" s="45"/>
      <c r="B588" s="45"/>
      <c r="C588" s="45"/>
      <c r="D588" s="45"/>
      <c r="E588" s="45"/>
      <c r="F588" s="385"/>
      <c r="G588" s="385"/>
      <c r="H588" s="385"/>
      <c r="I588" s="386"/>
      <c r="J588" s="45"/>
      <c r="K588" s="45"/>
      <c r="L588" s="45"/>
      <c r="M588" s="45"/>
      <c r="N588" s="45"/>
      <c r="O588" s="45"/>
    </row>
    <row r="589" spans="1:15" x14ac:dyDescent="0.2">
      <c r="A589" s="45"/>
      <c r="B589" s="45"/>
      <c r="C589" s="45"/>
      <c r="D589" s="45"/>
      <c r="E589" s="45"/>
      <c r="F589" s="385"/>
      <c r="G589" s="385"/>
      <c r="H589" s="385"/>
      <c r="I589" s="386"/>
      <c r="J589" s="45"/>
      <c r="K589" s="45"/>
      <c r="L589" s="45"/>
      <c r="M589" s="45"/>
      <c r="N589" s="45"/>
      <c r="O589" s="45"/>
    </row>
    <row r="590" spans="1:15" x14ac:dyDescent="0.2">
      <c r="A590" s="45"/>
      <c r="B590" s="45"/>
      <c r="C590" s="45"/>
      <c r="D590" s="45"/>
      <c r="E590" s="45"/>
      <c r="F590" s="385"/>
      <c r="G590" s="385"/>
      <c r="H590" s="385"/>
      <c r="I590" s="386"/>
      <c r="J590" s="45"/>
      <c r="K590" s="45"/>
      <c r="L590" s="45"/>
      <c r="M590" s="45"/>
      <c r="N590" s="45"/>
      <c r="O590" s="45"/>
    </row>
    <row r="591" spans="1:15" x14ac:dyDescent="0.2">
      <c r="A591" s="45"/>
      <c r="B591" s="45"/>
      <c r="C591" s="45"/>
      <c r="D591" s="45"/>
      <c r="E591" s="45"/>
      <c r="F591" s="385"/>
      <c r="G591" s="385"/>
      <c r="H591" s="385"/>
      <c r="I591" s="386"/>
      <c r="J591" s="45"/>
      <c r="K591" s="45"/>
      <c r="L591" s="45"/>
      <c r="M591" s="45"/>
      <c r="N591" s="45"/>
      <c r="O591" s="45"/>
    </row>
    <row r="592" spans="1:15" x14ac:dyDescent="0.2">
      <c r="A592" s="45"/>
      <c r="B592" s="45"/>
      <c r="C592" s="45"/>
      <c r="D592" s="45"/>
      <c r="E592" s="45"/>
      <c r="F592" s="385"/>
      <c r="G592" s="385"/>
      <c r="H592" s="385"/>
      <c r="I592" s="386"/>
      <c r="J592" s="45"/>
      <c r="K592" s="45"/>
      <c r="L592" s="45"/>
      <c r="M592" s="45"/>
      <c r="N592" s="45"/>
      <c r="O592" s="45"/>
    </row>
    <row r="593" spans="1:15" x14ac:dyDescent="0.2">
      <c r="A593" s="45"/>
      <c r="B593" s="45"/>
      <c r="C593" s="45"/>
      <c r="D593" s="45"/>
      <c r="E593" s="45"/>
      <c r="F593" s="385"/>
      <c r="G593" s="385"/>
      <c r="H593" s="385"/>
      <c r="I593" s="386"/>
      <c r="J593" s="45"/>
      <c r="K593" s="45"/>
      <c r="L593" s="45"/>
      <c r="M593" s="45"/>
      <c r="N593" s="45"/>
      <c r="O593" s="45"/>
    </row>
    <row r="594" spans="1:15" x14ac:dyDescent="0.2">
      <c r="A594" s="45"/>
      <c r="B594" s="45"/>
      <c r="C594" s="45"/>
      <c r="D594" s="45"/>
      <c r="E594" s="45"/>
      <c r="F594" s="385"/>
      <c r="G594" s="385"/>
      <c r="H594" s="385"/>
      <c r="I594" s="386"/>
      <c r="J594" s="45"/>
      <c r="K594" s="45"/>
      <c r="L594" s="45"/>
      <c r="M594" s="45"/>
      <c r="N594" s="45"/>
      <c r="O594" s="45"/>
    </row>
    <row r="595" spans="1:15" x14ac:dyDescent="0.2">
      <c r="A595" s="45"/>
      <c r="B595" s="45"/>
      <c r="C595" s="45"/>
      <c r="D595" s="45"/>
      <c r="E595" s="45"/>
      <c r="F595" s="385"/>
      <c r="G595" s="385"/>
      <c r="H595" s="385"/>
      <c r="I595" s="386"/>
      <c r="J595" s="45"/>
      <c r="K595" s="45"/>
      <c r="L595" s="45"/>
      <c r="M595" s="45"/>
      <c r="N595" s="45"/>
      <c r="O595" s="45"/>
    </row>
    <row r="596" spans="1:15" x14ac:dyDescent="0.2">
      <c r="A596" s="45"/>
      <c r="B596" s="45"/>
      <c r="C596" s="45"/>
      <c r="D596" s="45"/>
      <c r="E596" s="45"/>
      <c r="F596" s="385"/>
      <c r="G596" s="385"/>
      <c r="H596" s="385"/>
      <c r="I596" s="386"/>
      <c r="J596" s="45"/>
      <c r="K596" s="45"/>
      <c r="L596" s="45"/>
      <c r="M596" s="45"/>
      <c r="N596" s="45"/>
      <c r="O596" s="45"/>
    </row>
    <row r="597" spans="1:15" x14ac:dyDescent="0.2">
      <c r="A597" s="45"/>
      <c r="B597" s="45"/>
      <c r="C597" s="45"/>
      <c r="D597" s="45"/>
      <c r="E597" s="45"/>
      <c r="F597" s="385"/>
      <c r="G597" s="385"/>
      <c r="H597" s="385"/>
      <c r="I597" s="386"/>
      <c r="J597" s="45"/>
      <c r="K597" s="45"/>
      <c r="L597" s="45"/>
      <c r="M597" s="45"/>
      <c r="N597" s="45"/>
      <c r="O597" s="45"/>
    </row>
    <row r="598" spans="1:15" x14ac:dyDescent="0.2">
      <c r="A598" s="45"/>
      <c r="B598" s="45"/>
      <c r="C598" s="45"/>
      <c r="D598" s="45"/>
      <c r="E598" s="45"/>
      <c r="F598" s="385"/>
      <c r="G598" s="385"/>
      <c r="H598" s="385"/>
      <c r="I598" s="386"/>
      <c r="J598" s="45"/>
      <c r="K598" s="45"/>
      <c r="L598" s="45"/>
      <c r="M598" s="45"/>
      <c r="N598" s="45"/>
      <c r="O598" s="45"/>
    </row>
    <row r="599" spans="1:15" x14ac:dyDescent="0.2">
      <c r="A599" s="45"/>
      <c r="B599" s="45"/>
      <c r="C599" s="45"/>
      <c r="D599" s="45"/>
      <c r="E599" s="45"/>
      <c r="F599" s="385"/>
      <c r="G599" s="385"/>
      <c r="H599" s="385"/>
      <c r="I599" s="386"/>
      <c r="J599" s="45"/>
      <c r="K599" s="45"/>
      <c r="L599" s="45"/>
      <c r="M599" s="45"/>
      <c r="N599" s="45"/>
      <c r="O599" s="45"/>
    </row>
    <row r="600" spans="1:15" x14ac:dyDescent="0.2">
      <c r="A600" s="45"/>
      <c r="B600" s="45"/>
      <c r="C600" s="45"/>
      <c r="D600" s="45"/>
      <c r="E600" s="45"/>
      <c r="F600" s="385"/>
      <c r="G600" s="385"/>
      <c r="H600" s="385"/>
      <c r="I600" s="386"/>
      <c r="J600" s="45"/>
      <c r="K600" s="45"/>
      <c r="L600" s="45"/>
      <c r="M600" s="45"/>
      <c r="N600" s="45"/>
      <c r="O600" s="45"/>
    </row>
    <row r="601" spans="1:15" x14ac:dyDescent="0.2">
      <c r="A601" s="45"/>
      <c r="B601" s="45"/>
      <c r="C601" s="45"/>
      <c r="D601" s="45"/>
      <c r="E601" s="45"/>
      <c r="F601" s="385"/>
      <c r="G601" s="385"/>
      <c r="H601" s="385"/>
      <c r="I601" s="386"/>
      <c r="J601" s="45"/>
      <c r="K601" s="45"/>
      <c r="L601" s="45"/>
      <c r="M601" s="45"/>
      <c r="N601" s="45"/>
      <c r="O601" s="45"/>
    </row>
    <row r="602" spans="1:15" x14ac:dyDescent="0.2">
      <c r="A602" s="45"/>
      <c r="B602" s="45"/>
      <c r="C602" s="45"/>
      <c r="D602" s="45"/>
      <c r="E602" s="45"/>
      <c r="F602" s="385"/>
      <c r="G602" s="385"/>
      <c r="H602" s="385"/>
      <c r="I602" s="386"/>
      <c r="J602" s="45"/>
      <c r="K602" s="45"/>
      <c r="L602" s="45"/>
      <c r="M602" s="45"/>
      <c r="N602" s="45"/>
      <c r="O602" s="45"/>
    </row>
    <row r="603" spans="1:15" x14ac:dyDescent="0.2">
      <c r="A603" s="45"/>
      <c r="B603" s="45"/>
      <c r="C603" s="45"/>
      <c r="D603" s="45"/>
      <c r="E603" s="45"/>
      <c r="F603" s="385"/>
      <c r="G603" s="385"/>
      <c r="H603" s="385"/>
      <c r="I603" s="386"/>
      <c r="J603" s="45"/>
      <c r="K603" s="45"/>
      <c r="L603" s="45"/>
      <c r="M603" s="45"/>
      <c r="N603" s="45"/>
      <c r="O603" s="45"/>
    </row>
    <row r="604" spans="1:15" x14ac:dyDescent="0.2">
      <c r="A604" s="45"/>
      <c r="B604" s="45"/>
      <c r="C604" s="45"/>
      <c r="D604" s="45"/>
      <c r="E604" s="45"/>
      <c r="F604" s="385"/>
      <c r="G604" s="385"/>
      <c r="H604" s="385"/>
      <c r="I604" s="386"/>
      <c r="J604" s="45"/>
      <c r="K604" s="45"/>
      <c r="L604" s="45"/>
      <c r="M604" s="45"/>
      <c r="N604" s="45"/>
      <c r="O604" s="45"/>
    </row>
    <row r="605" spans="1:15" x14ac:dyDescent="0.2">
      <c r="A605" s="45"/>
      <c r="B605" s="45"/>
      <c r="C605" s="45"/>
      <c r="D605" s="45"/>
      <c r="E605" s="45"/>
      <c r="F605" s="385"/>
      <c r="G605" s="385"/>
      <c r="H605" s="385"/>
      <c r="I605" s="386"/>
      <c r="J605" s="45"/>
      <c r="K605" s="45"/>
      <c r="L605" s="45"/>
      <c r="M605" s="45"/>
      <c r="N605" s="45"/>
      <c r="O605" s="45"/>
    </row>
    <row r="606" spans="1:15" x14ac:dyDescent="0.2">
      <c r="A606" s="45"/>
      <c r="B606" s="45"/>
      <c r="C606" s="45"/>
      <c r="D606" s="45"/>
      <c r="E606" s="45"/>
      <c r="F606" s="385"/>
      <c r="G606" s="385"/>
      <c r="H606" s="385"/>
      <c r="I606" s="386"/>
      <c r="J606" s="45"/>
      <c r="K606" s="45"/>
      <c r="L606" s="45"/>
      <c r="M606" s="45"/>
      <c r="N606" s="45"/>
      <c r="O606" s="45"/>
    </row>
    <row r="607" spans="1:15" x14ac:dyDescent="0.2">
      <c r="A607" s="45"/>
      <c r="B607" s="45"/>
      <c r="C607" s="45"/>
      <c r="D607" s="45"/>
      <c r="E607" s="45"/>
      <c r="F607" s="385"/>
      <c r="G607" s="385"/>
      <c r="H607" s="385"/>
      <c r="I607" s="386"/>
      <c r="J607" s="45"/>
      <c r="K607" s="45"/>
      <c r="L607" s="45"/>
      <c r="M607" s="45"/>
      <c r="N607" s="45"/>
      <c r="O607" s="45"/>
    </row>
    <row r="608" spans="1:15" x14ac:dyDescent="0.2">
      <c r="A608" s="45"/>
      <c r="B608" s="45"/>
      <c r="C608" s="45"/>
      <c r="D608" s="45"/>
      <c r="E608" s="45"/>
      <c r="F608" s="385"/>
      <c r="G608" s="385"/>
      <c r="H608" s="385"/>
      <c r="I608" s="386"/>
      <c r="J608" s="45"/>
      <c r="K608" s="45"/>
      <c r="L608" s="45"/>
      <c r="M608" s="45"/>
      <c r="N608" s="45"/>
      <c r="O608" s="45"/>
    </row>
    <row r="609" spans="1:15" x14ac:dyDescent="0.2">
      <c r="A609" s="45"/>
      <c r="B609" s="45"/>
      <c r="C609" s="45"/>
      <c r="D609" s="45"/>
      <c r="E609" s="45"/>
      <c r="F609" s="385"/>
      <c r="G609" s="385"/>
      <c r="H609" s="385"/>
      <c r="I609" s="386"/>
      <c r="J609" s="45"/>
      <c r="K609" s="45"/>
      <c r="L609" s="45"/>
      <c r="M609" s="45"/>
      <c r="N609" s="45"/>
      <c r="O609" s="45"/>
    </row>
    <row r="610" spans="1:15" x14ac:dyDescent="0.2">
      <c r="A610" s="45"/>
      <c r="B610" s="45"/>
      <c r="C610" s="45"/>
      <c r="D610" s="45"/>
      <c r="E610" s="45"/>
      <c r="F610" s="385"/>
      <c r="G610" s="385"/>
      <c r="H610" s="385"/>
      <c r="I610" s="386"/>
      <c r="J610" s="45"/>
      <c r="K610" s="45"/>
      <c r="L610" s="45"/>
      <c r="M610" s="45"/>
      <c r="N610" s="45"/>
      <c r="O610" s="45"/>
    </row>
    <row r="611" spans="1:15" x14ac:dyDescent="0.2">
      <c r="A611" s="45"/>
      <c r="B611" s="45"/>
      <c r="C611" s="45"/>
      <c r="D611" s="45"/>
      <c r="E611" s="45"/>
      <c r="F611" s="385"/>
      <c r="G611" s="385"/>
      <c r="H611" s="385"/>
      <c r="I611" s="386"/>
      <c r="J611" s="45"/>
      <c r="K611" s="45"/>
      <c r="L611" s="45"/>
      <c r="M611" s="45"/>
      <c r="N611" s="45"/>
      <c r="O611" s="45"/>
    </row>
    <row r="612" spans="1:15" x14ac:dyDescent="0.2">
      <c r="A612" s="45"/>
      <c r="B612" s="45"/>
      <c r="C612" s="45"/>
      <c r="D612" s="45"/>
      <c r="E612" s="45"/>
      <c r="F612" s="385"/>
      <c r="G612" s="385"/>
      <c r="H612" s="385"/>
      <c r="I612" s="386"/>
      <c r="J612" s="45"/>
      <c r="K612" s="45"/>
      <c r="L612" s="45"/>
      <c r="M612" s="45"/>
      <c r="N612" s="45"/>
      <c r="O612" s="45"/>
    </row>
    <row r="613" spans="1:15" x14ac:dyDescent="0.2">
      <c r="A613" s="45"/>
      <c r="B613" s="45"/>
      <c r="C613" s="45"/>
      <c r="D613" s="45"/>
      <c r="E613" s="45"/>
      <c r="F613" s="385"/>
      <c r="G613" s="385"/>
      <c r="H613" s="385"/>
      <c r="I613" s="386"/>
      <c r="J613" s="45"/>
      <c r="K613" s="45"/>
      <c r="L613" s="45"/>
      <c r="M613" s="45"/>
      <c r="N613" s="45"/>
      <c r="O613" s="45"/>
    </row>
    <row r="614" spans="1:15" x14ac:dyDescent="0.2">
      <c r="A614" s="45"/>
      <c r="B614" s="45"/>
      <c r="C614" s="45"/>
      <c r="D614" s="45"/>
      <c r="E614" s="45"/>
      <c r="F614" s="385"/>
      <c r="G614" s="385"/>
      <c r="H614" s="385"/>
      <c r="I614" s="386"/>
      <c r="J614" s="45"/>
      <c r="K614" s="45"/>
      <c r="L614" s="45"/>
      <c r="M614" s="45"/>
      <c r="N614" s="45"/>
      <c r="O614" s="45"/>
    </row>
    <row r="615" spans="1:15" x14ac:dyDescent="0.2">
      <c r="A615" s="45"/>
      <c r="B615" s="45"/>
      <c r="C615" s="45"/>
      <c r="D615" s="45"/>
      <c r="E615" s="45"/>
      <c r="F615" s="385"/>
      <c r="G615" s="385"/>
      <c r="H615" s="385"/>
      <c r="I615" s="386"/>
      <c r="J615" s="45"/>
      <c r="K615" s="45"/>
      <c r="L615" s="45"/>
      <c r="M615" s="45"/>
      <c r="N615" s="45"/>
      <c r="O615" s="45"/>
    </row>
    <row r="616" spans="1:15" x14ac:dyDescent="0.2">
      <c r="A616" s="45"/>
      <c r="B616" s="45"/>
      <c r="C616" s="45"/>
      <c r="D616" s="45"/>
      <c r="E616" s="45"/>
      <c r="F616" s="385"/>
      <c r="G616" s="385"/>
      <c r="H616" s="385"/>
      <c r="I616" s="386"/>
      <c r="J616" s="45"/>
      <c r="K616" s="45"/>
      <c r="L616" s="45"/>
      <c r="M616" s="45"/>
      <c r="N616" s="45"/>
      <c r="O616" s="45"/>
    </row>
    <row r="617" spans="1:15" x14ac:dyDescent="0.2">
      <c r="A617" s="45"/>
      <c r="B617" s="45"/>
      <c r="C617" s="45"/>
      <c r="D617" s="45"/>
      <c r="E617" s="45"/>
      <c r="F617" s="385"/>
      <c r="G617" s="385"/>
      <c r="H617" s="385"/>
      <c r="I617" s="386"/>
      <c r="J617" s="45"/>
      <c r="K617" s="45"/>
      <c r="L617" s="45"/>
      <c r="M617" s="45"/>
      <c r="N617" s="45"/>
      <c r="O617" s="45"/>
    </row>
    <row r="618" spans="1:15" x14ac:dyDescent="0.2">
      <c r="A618" s="45"/>
      <c r="B618" s="45"/>
      <c r="C618" s="45"/>
      <c r="D618" s="45"/>
      <c r="E618" s="45"/>
      <c r="F618" s="385"/>
      <c r="G618" s="385"/>
      <c r="H618" s="385"/>
      <c r="I618" s="386"/>
      <c r="J618" s="45"/>
      <c r="K618" s="45"/>
      <c r="L618" s="45"/>
      <c r="M618" s="45"/>
      <c r="N618" s="45"/>
      <c r="O618" s="45"/>
    </row>
    <row r="619" spans="1:15" x14ac:dyDescent="0.2">
      <c r="A619" s="45"/>
      <c r="B619" s="45"/>
      <c r="C619" s="45"/>
      <c r="D619" s="45"/>
      <c r="E619" s="45"/>
      <c r="F619" s="385"/>
      <c r="G619" s="385"/>
      <c r="H619" s="385"/>
      <c r="I619" s="386"/>
      <c r="J619" s="45"/>
      <c r="K619" s="45"/>
      <c r="L619" s="45"/>
      <c r="M619" s="45"/>
      <c r="N619" s="45"/>
      <c r="O619" s="45"/>
    </row>
    <row r="620" spans="1:15" x14ac:dyDescent="0.2">
      <c r="A620" s="45"/>
      <c r="B620" s="45"/>
      <c r="C620" s="45"/>
      <c r="D620" s="45"/>
      <c r="E620" s="45"/>
      <c r="F620" s="385"/>
      <c r="G620" s="385"/>
      <c r="H620" s="385"/>
      <c r="I620" s="386"/>
      <c r="J620" s="45"/>
      <c r="K620" s="45"/>
      <c r="L620" s="45"/>
      <c r="M620" s="45"/>
      <c r="N620" s="45"/>
      <c r="O620" s="45"/>
    </row>
    <row r="621" spans="1:15" x14ac:dyDescent="0.2">
      <c r="A621" s="45"/>
      <c r="B621" s="45"/>
      <c r="C621" s="45"/>
      <c r="D621" s="45"/>
      <c r="E621" s="45"/>
      <c r="F621" s="385"/>
      <c r="G621" s="385"/>
      <c r="H621" s="385"/>
      <c r="I621" s="386"/>
      <c r="J621" s="45"/>
      <c r="K621" s="45"/>
      <c r="L621" s="45"/>
      <c r="M621" s="45"/>
      <c r="N621" s="45"/>
      <c r="O621" s="45"/>
    </row>
    <row r="622" spans="1:15" x14ac:dyDescent="0.2">
      <c r="A622" s="45"/>
      <c r="B622" s="45"/>
      <c r="C622" s="45"/>
      <c r="D622" s="45"/>
      <c r="E622" s="45"/>
      <c r="F622" s="385"/>
      <c r="G622" s="385"/>
      <c r="H622" s="385"/>
      <c r="I622" s="386"/>
      <c r="J622" s="45"/>
      <c r="K622" s="45"/>
      <c r="L622" s="45"/>
      <c r="M622" s="45"/>
      <c r="N622" s="45"/>
      <c r="O622" s="45"/>
    </row>
    <row r="623" spans="1:15" x14ac:dyDescent="0.2">
      <c r="A623" s="45"/>
      <c r="B623" s="45"/>
      <c r="C623" s="45"/>
      <c r="D623" s="45"/>
      <c r="E623" s="45"/>
      <c r="F623" s="385"/>
      <c r="G623" s="385"/>
      <c r="H623" s="385"/>
      <c r="I623" s="386"/>
      <c r="J623" s="45"/>
      <c r="K623" s="45"/>
      <c r="L623" s="45"/>
      <c r="M623" s="45"/>
      <c r="N623" s="45"/>
      <c r="O623" s="45"/>
    </row>
    <row r="624" spans="1:15" x14ac:dyDescent="0.2">
      <c r="A624" s="45"/>
      <c r="B624" s="45"/>
      <c r="C624" s="45"/>
      <c r="D624" s="45"/>
      <c r="E624" s="45"/>
      <c r="F624" s="385"/>
      <c r="G624" s="385"/>
      <c r="H624" s="385"/>
      <c r="I624" s="386"/>
      <c r="J624" s="45"/>
      <c r="K624" s="45"/>
      <c r="L624" s="45"/>
      <c r="M624" s="45"/>
      <c r="N624" s="45"/>
      <c r="O624" s="45"/>
    </row>
    <row r="625" spans="1:15" x14ac:dyDescent="0.2">
      <c r="A625" s="45"/>
      <c r="B625" s="45"/>
      <c r="C625" s="45"/>
      <c r="D625" s="45"/>
      <c r="E625" s="45"/>
      <c r="F625" s="385"/>
      <c r="G625" s="385"/>
      <c r="H625" s="385"/>
      <c r="I625" s="386"/>
      <c r="J625" s="45"/>
      <c r="K625" s="45"/>
      <c r="L625" s="45"/>
      <c r="M625" s="45"/>
      <c r="N625" s="45"/>
      <c r="O625" s="45"/>
    </row>
    <row r="626" spans="1:15" x14ac:dyDescent="0.2">
      <c r="A626" s="45"/>
      <c r="B626" s="45"/>
      <c r="C626" s="45"/>
      <c r="D626" s="45"/>
      <c r="E626" s="45"/>
      <c r="F626" s="385"/>
      <c r="G626" s="385"/>
      <c r="H626" s="385"/>
      <c r="I626" s="386"/>
      <c r="J626" s="45"/>
      <c r="K626" s="45"/>
      <c r="L626" s="45"/>
      <c r="M626" s="45"/>
      <c r="N626" s="45"/>
      <c r="O626" s="45"/>
    </row>
    <row r="627" spans="1:15" x14ac:dyDescent="0.2">
      <c r="A627" s="45"/>
      <c r="B627" s="45"/>
      <c r="C627" s="45"/>
      <c r="D627" s="45"/>
      <c r="E627" s="45"/>
      <c r="F627" s="385"/>
      <c r="G627" s="385"/>
      <c r="H627" s="385"/>
      <c r="I627" s="386"/>
      <c r="J627" s="45"/>
      <c r="K627" s="45"/>
      <c r="L627" s="45"/>
      <c r="M627" s="45"/>
      <c r="N627" s="45"/>
      <c r="O627" s="45"/>
    </row>
    <row r="628" spans="1:15" x14ac:dyDescent="0.2">
      <c r="A628" s="45"/>
      <c r="B628" s="45"/>
      <c r="C628" s="45"/>
      <c r="D628" s="45"/>
      <c r="E628" s="45"/>
      <c r="F628" s="385"/>
      <c r="G628" s="385"/>
      <c r="H628" s="385"/>
      <c r="I628" s="386"/>
      <c r="J628" s="45"/>
      <c r="K628" s="45"/>
      <c r="L628" s="45"/>
      <c r="M628" s="45"/>
      <c r="N628" s="45"/>
      <c r="O628" s="45"/>
    </row>
    <row r="629" spans="1:15" x14ac:dyDescent="0.2">
      <c r="A629" s="45"/>
      <c r="B629" s="45"/>
      <c r="C629" s="45"/>
      <c r="D629" s="45"/>
      <c r="E629" s="45"/>
      <c r="F629" s="385"/>
      <c r="G629" s="385"/>
      <c r="H629" s="385"/>
      <c r="I629" s="386"/>
      <c r="J629" s="45"/>
      <c r="K629" s="45"/>
      <c r="L629" s="45"/>
      <c r="M629" s="45"/>
      <c r="N629" s="45"/>
      <c r="O629" s="45"/>
    </row>
    <row r="630" spans="1:15" x14ac:dyDescent="0.2">
      <c r="A630" s="45"/>
      <c r="B630" s="45"/>
      <c r="C630" s="45"/>
      <c r="D630" s="45"/>
      <c r="E630" s="45"/>
      <c r="F630" s="385"/>
      <c r="G630" s="385"/>
      <c r="H630" s="385"/>
      <c r="I630" s="386"/>
      <c r="J630" s="45"/>
      <c r="K630" s="45"/>
      <c r="L630" s="45"/>
      <c r="M630" s="45"/>
      <c r="N630" s="45"/>
      <c r="O630" s="45"/>
    </row>
    <row r="631" spans="1:15" x14ac:dyDescent="0.2">
      <c r="A631" s="45"/>
      <c r="B631" s="45"/>
      <c r="C631" s="45"/>
      <c r="D631" s="45"/>
      <c r="E631" s="45"/>
      <c r="F631" s="385"/>
      <c r="G631" s="385"/>
      <c r="H631" s="385"/>
      <c r="I631" s="386"/>
      <c r="J631" s="45"/>
      <c r="K631" s="45"/>
      <c r="L631" s="45"/>
      <c r="M631" s="45"/>
      <c r="N631" s="45"/>
      <c r="O631" s="45"/>
    </row>
    <row r="632" spans="1:15" x14ac:dyDescent="0.2">
      <c r="A632" s="45"/>
      <c r="B632" s="45"/>
      <c r="C632" s="45"/>
      <c r="D632" s="45"/>
      <c r="E632" s="45"/>
      <c r="F632" s="385"/>
      <c r="G632" s="385"/>
      <c r="H632" s="385"/>
      <c r="I632" s="386"/>
      <c r="J632" s="45"/>
      <c r="K632" s="45"/>
      <c r="L632" s="45"/>
      <c r="M632" s="45"/>
      <c r="N632" s="45"/>
      <c r="O632" s="45"/>
    </row>
    <row r="633" spans="1:15" x14ac:dyDescent="0.2">
      <c r="A633" s="45"/>
      <c r="B633" s="45"/>
      <c r="C633" s="45"/>
      <c r="D633" s="45"/>
      <c r="E633" s="45"/>
      <c r="F633" s="385"/>
      <c r="G633" s="385"/>
      <c r="H633" s="385"/>
      <c r="I633" s="386"/>
      <c r="J633" s="45"/>
      <c r="K633" s="45"/>
      <c r="L633" s="45"/>
      <c r="M633" s="45"/>
      <c r="N633" s="45"/>
      <c r="O633" s="45"/>
    </row>
    <row r="634" spans="1:15" x14ac:dyDescent="0.2">
      <c r="A634" s="45"/>
      <c r="B634" s="45"/>
      <c r="C634" s="45"/>
      <c r="D634" s="45"/>
      <c r="E634" s="45"/>
      <c r="F634" s="385"/>
      <c r="G634" s="385"/>
      <c r="H634" s="385"/>
      <c r="I634" s="386"/>
      <c r="J634" s="45"/>
      <c r="K634" s="45"/>
      <c r="L634" s="45"/>
      <c r="M634" s="45"/>
      <c r="N634" s="45"/>
      <c r="O634" s="45"/>
    </row>
    <row r="635" spans="1:15" x14ac:dyDescent="0.2">
      <c r="A635" s="45"/>
      <c r="B635" s="45"/>
      <c r="C635" s="45"/>
      <c r="D635" s="45"/>
      <c r="E635" s="45"/>
      <c r="F635" s="385"/>
      <c r="G635" s="385"/>
      <c r="H635" s="385"/>
      <c r="I635" s="386"/>
      <c r="J635" s="45"/>
      <c r="K635" s="45"/>
      <c r="L635" s="45"/>
      <c r="M635" s="45"/>
      <c r="N635" s="45"/>
      <c r="O635" s="45"/>
    </row>
    <row r="636" spans="1:15" x14ac:dyDescent="0.2">
      <c r="A636" s="45"/>
      <c r="B636" s="45"/>
      <c r="C636" s="45"/>
      <c r="D636" s="45"/>
      <c r="E636" s="45"/>
      <c r="F636" s="385"/>
      <c r="G636" s="385"/>
      <c r="H636" s="385"/>
      <c r="I636" s="386"/>
      <c r="J636" s="45"/>
      <c r="K636" s="45"/>
      <c r="L636" s="45"/>
      <c r="M636" s="45"/>
      <c r="N636" s="45"/>
      <c r="O636" s="45"/>
    </row>
    <row r="637" spans="1:15" x14ac:dyDescent="0.2">
      <c r="A637" s="45"/>
      <c r="B637" s="45"/>
      <c r="C637" s="45"/>
      <c r="D637" s="45"/>
      <c r="E637" s="45"/>
      <c r="F637" s="385"/>
      <c r="G637" s="385"/>
      <c r="H637" s="385"/>
      <c r="I637" s="386"/>
      <c r="J637" s="45"/>
      <c r="K637" s="45"/>
      <c r="L637" s="45"/>
      <c r="M637" s="45"/>
      <c r="N637" s="45"/>
      <c r="O637" s="45"/>
    </row>
    <row r="638" spans="1:15" x14ac:dyDescent="0.2">
      <c r="A638" s="45"/>
      <c r="B638" s="45"/>
      <c r="C638" s="45"/>
      <c r="D638" s="45"/>
      <c r="E638" s="45"/>
      <c r="F638" s="385"/>
      <c r="G638" s="385"/>
      <c r="H638" s="385"/>
      <c r="I638" s="386"/>
      <c r="J638" s="45"/>
      <c r="K638" s="45"/>
      <c r="L638" s="45"/>
      <c r="M638" s="45"/>
      <c r="N638" s="45"/>
      <c r="O638" s="45"/>
    </row>
    <row r="639" spans="1:15" x14ac:dyDescent="0.2">
      <c r="A639" s="45"/>
      <c r="B639" s="45"/>
      <c r="C639" s="45"/>
      <c r="D639" s="45"/>
      <c r="E639" s="45"/>
      <c r="F639" s="385"/>
      <c r="G639" s="385"/>
      <c r="H639" s="385"/>
      <c r="I639" s="386"/>
      <c r="J639" s="45"/>
      <c r="K639" s="45"/>
      <c r="L639" s="45"/>
      <c r="M639" s="45"/>
      <c r="N639" s="45"/>
      <c r="O639" s="45"/>
    </row>
    <row r="640" spans="1:15" x14ac:dyDescent="0.2">
      <c r="A640" s="45"/>
      <c r="B640" s="45"/>
      <c r="C640" s="45"/>
      <c r="D640" s="45"/>
      <c r="E640" s="45"/>
      <c r="F640" s="385"/>
      <c r="G640" s="385"/>
      <c r="H640" s="385"/>
      <c r="I640" s="386"/>
      <c r="J640" s="45"/>
      <c r="K640" s="45"/>
      <c r="L640" s="45"/>
      <c r="M640" s="45"/>
      <c r="N640" s="45"/>
      <c r="O640" s="45"/>
    </row>
    <row r="641" spans="1:15" x14ac:dyDescent="0.2">
      <c r="A641" s="45"/>
      <c r="B641" s="45"/>
      <c r="C641" s="45"/>
      <c r="D641" s="45"/>
      <c r="E641" s="45"/>
      <c r="F641" s="385"/>
      <c r="G641" s="385"/>
      <c r="H641" s="385"/>
      <c r="I641" s="386"/>
      <c r="J641" s="45"/>
      <c r="K641" s="45"/>
      <c r="L641" s="45"/>
      <c r="M641" s="45"/>
      <c r="N641" s="45"/>
      <c r="O641" s="45"/>
    </row>
    <row r="642" spans="1:15" x14ac:dyDescent="0.2">
      <c r="A642" s="45"/>
      <c r="B642" s="45"/>
      <c r="C642" s="45"/>
      <c r="D642" s="45"/>
      <c r="E642" s="45"/>
      <c r="F642" s="385"/>
      <c r="G642" s="385"/>
      <c r="H642" s="385"/>
      <c r="I642" s="386"/>
      <c r="J642" s="45"/>
      <c r="K642" s="45"/>
      <c r="L642" s="45"/>
      <c r="M642" s="45"/>
      <c r="N642" s="45"/>
      <c r="O642" s="45"/>
    </row>
    <row r="643" spans="1:15" x14ac:dyDescent="0.2">
      <c r="A643" s="45"/>
      <c r="B643" s="45"/>
      <c r="C643" s="45"/>
      <c r="D643" s="45"/>
      <c r="E643" s="45"/>
      <c r="F643" s="385"/>
      <c r="G643" s="385"/>
      <c r="H643" s="385"/>
      <c r="I643" s="386"/>
      <c r="J643" s="45"/>
      <c r="K643" s="45"/>
      <c r="L643" s="45"/>
      <c r="M643" s="45"/>
      <c r="N643" s="45"/>
      <c r="O643" s="45"/>
    </row>
    <row r="644" spans="1:15" x14ac:dyDescent="0.2">
      <c r="A644" s="45"/>
      <c r="B644" s="45"/>
      <c r="C644" s="45"/>
      <c r="D644" s="45"/>
      <c r="E644" s="45"/>
      <c r="F644" s="385"/>
      <c r="G644" s="385"/>
      <c r="H644" s="385"/>
      <c r="I644" s="386"/>
      <c r="J644" s="45"/>
      <c r="K644" s="45"/>
      <c r="L644" s="45"/>
      <c r="M644" s="45"/>
      <c r="N644" s="45"/>
      <c r="O644" s="45"/>
    </row>
    <row r="645" spans="1:15" x14ac:dyDescent="0.2">
      <c r="A645" s="45"/>
      <c r="B645" s="45"/>
      <c r="C645" s="45"/>
      <c r="D645" s="45"/>
      <c r="E645" s="45"/>
      <c r="F645" s="385"/>
      <c r="G645" s="385"/>
      <c r="H645" s="385"/>
      <c r="I645" s="386"/>
      <c r="J645" s="45"/>
      <c r="K645" s="45"/>
      <c r="L645" s="45"/>
      <c r="M645" s="45"/>
      <c r="N645" s="45"/>
      <c r="O645" s="45"/>
    </row>
    <row r="646" spans="1:15" x14ac:dyDescent="0.2">
      <c r="A646" s="45"/>
      <c r="B646" s="45"/>
      <c r="C646" s="45"/>
      <c r="D646" s="45"/>
      <c r="E646" s="45"/>
      <c r="F646" s="385"/>
      <c r="G646" s="385"/>
      <c r="H646" s="385"/>
      <c r="I646" s="386"/>
      <c r="J646" s="45"/>
      <c r="K646" s="45"/>
      <c r="L646" s="45"/>
      <c r="M646" s="45"/>
      <c r="N646" s="45"/>
      <c r="O646" s="45"/>
    </row>
    <row r="647" spans="1:15" x14ac:dyDescent="0.2">
      <c r="A647" s="45"/>
      <c r="B647" s="45"/>
      <c r="C647" s="45"/>
      <c r="D647" s="45"/>
      <c r="E647" s="45"/>
      <c r="F647" s="385"/>
      <c r="G647" s="385"/>
      <c r="H647" s="385"/>
      <c r="I647" s="386"/>
      <c r="J647" s="45"/>
      <c r="K647" s="45"/>
      <c r="L647" s="45"/>
      <c r="M647" s="45"/>
      <c r="N647" s="45"/>
      <c r="O647" s="45"/>
    </row>
    <row r="648" spans="1:15" x14ac:dyDescent="0.2">
      <c r="A648" s="45"/>
      <c r="B648" s="45"/>
      <c r="C648" s="45"/>
      <c r="D648" s="45"/>
      <c r="E648" s="45"/>
      <c r="F648" s="385"/>
      <c r="G648" s="385"/>
      <c r="H648" s="385"/>
      <c r="I648" s="386"/>
      <c r="J648" s="45"/>
      <c r="K648" s="45"/>
      <c r="L648" s="45"/>
      <c r="M648" s="45"/>
      <c r="N648" s="45"/>
      <c r="O648" s="45"/>
    </row>
    <row r="649" spans="1:15" x14ac:dyDescent="0.2">
      <c r="A649" s="45"/>
      <c r="B649" s="45"/>
      <c r="C649" s="45"/>
      <c r="D649" s="45"/>
      <c r="E649" s="45"/>
      <c r="F649" s="385"/>
      <c r="G649" s="385"/>
      <c r="H649" s="385"/>
      <c r="I649" s="386"/>
      <c r="J649" s="45"/>
      <c r="K649" s="45"/>
      <c r="L649" s="45"/>
      <c r="M649" s="45"/>
      <c r="N649" s="45"/>
      <c r="O649" s="45"/>
    </row>
    <row r="650" spans="1:15" x14ac:dyDescent="0.2">
      <c r="A650" s="45"/>
      <c r="B650" s="45"/>
      <c r="C650" s="45"/>
      <c r="D650" s="45"/>
      <c r="E650" s="45"/>
      <c r="F650" s="385"/>
      <c r="G650" s="385"/>
      <c r="H650" s="385"/>
      <c r="I650" s="386"/>
      <c r="J650" s="45"/>
      <c r="K650" s="45"/>
      <c r="L650" s="45"/>
      <c r="M650" s="45"/>
      <c r="N650" s="45"/>
      <c r="O650" s="45"/>
    </row>
    <row r="651" spans="1:15" x14ac:dyDescent="0.2">
      <c r="A651" s="45"/>
      <c r="B651" s="45"/>
      <c r="C651" s="45"/>
      <c r="D651" s="45"/>
      <c r="E651" s="45"/>
      <c r="F651" s="385"/>
      <c r="G651" s="385"/>
      <c r="H651" s="385"/>
      <c r="I651" s="386"/>
      <c r="J651" s="45"/>
      <c r="K651" s="45"/>
      <c r="L651" s="45"/>
      <c r="M651" s="45"/>
      <c r="N651" s="45"/>
      <c r="O651" s="45"/>
    </row>
    <row r="652" spans="1:15" x14ac:dyDescent="0.2">
      <c r="A652" s="45"/>
      <c r="B652" s="45"/>
      <c r="C652" s="45"/>
      <c r="D652" s="45"/>
      <c r="E652" s="45"/>
      <c r="F652" s="385"/>
      <c r="G652" s="385"/>
      <c r="H652" s="385"/>
      <c r="I652" s="386"/>
      <c r="J652" s="45"/>
      <c r="K652" s="45"/>
      <c r="L652" s="45"/>
      <c r="M652" s="45"/>
      <c r="N652" s="45"/>
      <c r="O652" s="45"/>
    </row>
    <row r="653" spans="1:15" x14ac:dyDescent="0.2">
      <c r="A653" s="45"/>
      <c r="B653" s="45"/>
      <c r="C653" s="45"/>
      <c r="D653" s="45"/>
      <c r="E653" s="45"/>
      <c r="F653" s="385"/>
      <c r="G653" s="385"/>
      <c r="H653" s="385"/>
      <c r="I653" s="386"/>
      <c r="J653" s="45"/>
      <c r="K653" s="45"/>
      <c r="L653" s="45"/>
      <c r="M653" s="45"/>
      <c r="N653" s="45"/>
      <c r="O653" s="45"/>
    </row>
    <row r="654" spans="1:15" x14ac:dyDescent="0.2">
      <c r="A654" s="45"/>
      <c r="B654" s="45"/>
      <c r="C654" s="45"/>
      <c r="D654" s="45"/>
      <c r="E654" s="45"/>
      <c r="F654" s="385"/>
      <c r="G654" s="385"/>
      <c r="H654" s="385"/>
      <c r="I654" s="386"/>
      <c r="J654" s="45"/>
      <c r="K654" s="45"/>
      <c r="L654" s="45"/>
      <c r="M654" s="45"/>
      <c r="N654" s="45"/>
      <c r="O654" s="45"/>
    </row>
    <row r="655" spans="1:15" x14ac:dyDescent="0.2">
      <c r="A655" s="45"/>
      <c r="B655" s="45"/>
      <c r="C655" s="45"/>
      <c r="D655" s="45"/>
      <c r="E655" s="45"/>
      <c r="F655" s="385"/>
      <c r="G655" s="385"/>
      <c r="H655" s="385"/>
      <c r="I655" s="386"/>
      <c r="J655" s="45"/>
      <c r="K655" s="45"/>
      <c r="L655" s="45"/>
      <c r="M655" s="45"/>
      <c r="N655" s="45"/>
      <c r="O655" s="45"/>
    </row>
    <row r="656" spans="1:15" x14ac:dyDescent="0.2">
      <c r="A656" s="45"/>
      <c r="B656" s="45"/>
      <c r="C656" s="45"/>
      <c r="D656" s="45"/>
      <c r="E656" s="45"/>
      <c r="F656" s="385"/>
      <c r="G656" s="385"/>
      <c r="H656" s="385"/>
      <c r="I656" s="386"/>
      <c r="J656" s="45"/>
      <c r="K656" s="45"/>
      <c r="L656" s="45"/>
      <c r="M656" s="45"/>
      <c r="N656" s="45"/>
      <c r="O656" s="45"/>
    </row>
    <row r="657" spans="1:15" x14ac:dyDescent="0.2">
      <c r="A657" s="45"/>
      <c r="B657" s="45"/>
      <c r="C657" s="45"/>
      <c r="D657" s="45"/>
      <c r="E657" s="45"/>
      <c r="F657" s="385"/>
      <c r="G657" s="385"/>
      <c r="H657" s="385"/>
      <c r="I657" s="386"/>
      <c r="J657" s="45"/>
      <c r="K657" s="45"/>
      <c r="L657" s="45"/>
      <c r="M657" s="45"/>
      <c r="N657" s="45"/>
      <c r="O657" s="45"/>
    </row>
    <row r="658" spans="1:15" x14ac:dyDescent="0.2">
      <c r="A658" s="45"/>
      <c r="B658" s="45"/>
      <c r="C658" s="45"/>
      <c r="D658" s="45"/>
      <c r="E658" s="45"/>
      <c r="F658" s="385"/>
      <c r="G658" s="385"/>
      <c r="H658" s="385"/>
      <c r="I658" s="386"/>
      <c r="J658" s="45"/>
      <c r="K658" s="45"/>
      <c r="L658" s="45"/>
      <c r="M658" s="45"/>
      <c r="N658" s="45"/>
      <c r="O658" s="45"/>
    </row>
    <row r="659" spans="1:15" x14ac:dyDescent="0.2">
      <c r="A659" s="45"/>
      <c r="B659" s="45"/>
      <c r="C659" s="45"/>
      <c r="D659" s="45"/>
      <c r="E659" s="45"/>
      <c r="F659" s="385"/>
      <c r="G659" s="385"/>
      <c r="H659" s="385"/>
      <c r="I659" s="386"/>
      <c r="J659" s="45"/>
      <c r="K659" s="45"/>
      <c r="L659" s="45"/>
      <c r="M659" s="45"/>
      <c r="N659" s="45"/>
      <c r="O659" s="45"/>
    </row>
    <row r="660" spans="1:15" x14ac:dyDescent="0.2">
      <c r="A660" s="45"/>
      <c r="B660" s="45"/>
      <c r="C660" s="45"/>
      <c r="D660" s="45"/>
      <c r="E660" s="45"/>
      <c r="F660" s="385"/>
      <c r="G660" s="385"/>
      <c r="H660" s="385"/>
      <c r="I660" s="386"/>
      <c r="J660" s="45"/>
      <c r="K660" s="45"/>
      <c r="L660" s="45"/>
      <c r="M660" s="45"/>
      <c r="N660" s="45"/>
      <c r="O660" s="45"/>
    </row>
    <row r="661" spans="1:15" x14ac:dyDescent="0.2">
      <c r="A661" s="45"/>
      <c r="B661" s="45"/>
      <c r="C661" s="45"/>
      <c r="D661" s="45"/>
      <c r="E661" s="45"/>
      <c r="F661" s="385"/>
      <c r="G661" s="385"/>
      <c r="H661" s="385"/>
      <c r="I661" s="386"/>
      <c r="J661" s="45"/>
      <c r="K661" s="45"/>
      <c r="L661" s="45"/>
      <c r="M661" s="45"/>
      <c r="N661" s="45"/>
      <c r="O661" s="45"/>
    </row>
    <row r="662" spans="1:15" x14ac:dyDescent="0.2">
      <c r="A662" s="45"/>
      <c r="B662" s="45"/>
      <c r="C662" s="45"/>
      <c r="D662" s="45"/>
      <c r="E662" s="45"/>
      <c r="F662" s="385"/>
      <c r="G662" s="385"/>
      <c r="H662" s="385"/>
      <c r="I662" s="386"/>
      <c r="J662" s="45"/>
      <c r="K662" s="45"/>
      <c r="L662" s="45"/>
      <c r="M662" s="45"/>
      <c r="N662" s="45"/>
      <c r="O662" s="45"/>
    </row>
    <row r="663" spans="1:15" x14ac:dyDescent="0.2">
      <c r="A663" s="45"/>
      <c r="B663" s="45"/>
      <c r="C663" s="45"/>
      <c r="D663" s="45"/>
      <c r="E663" s="45"/>
      <c r="F663" s="385"/>
      <c r="G663" s="385"/>
      <c r="H663" s="385"/>
      <c r="I663" s="386"/>
      <c r="J663" s="45"/>
      <c r="K663" s="45"/>
      <c r="L663" s="45"/>
      <c r="M663" s="45"/>
      <c r="N663" s="45"/>
      <c r="O663" s="45"/>
    </row>
    <row r="664" spans="1:15" x14ac:dyDescent="0.2">
      <c r="A664" s="45"/>
      <c r="B664" s="45"/>
      <c r="C664" s="45"/>
      <c r="D664" s="45"/>
      <c r="E664" s="45"/>
      <c r="F664" s="385"/>
      <c r="G664" s="385"/>
      <c r="H664" s="385"/>
      <c r="I664" s="386"/>
      <c r="J664" s="45"/>
      <c r="K664" s="45"/>
      <c r="L664" s="45"/>
      <c r="M664" s="45"/>
      <c r="N664" s="45"/>
      <c r="O664" s="45"/>
    </row>
    <row r="665" spans="1:15" x14ac:dyDescent="0.2">
      <c r="A665" s="45"/>
      <c r="B665" s="45"/>
      <c r="C665" s="45"/>
      <c r="D665" s="45"/>
      <c r="E665" s="45"/>
      <c r="F665" s="385"/>
      <c r="G665" s="385"/>
      <c r="H665" s="385"/>
      <c r="I665" s="386"/>
      <c r="J665" s="45"/>
      <c r="K665" s="45"/>
      <c r="L665" s="45"/>
      <c r="M665" s="45"/>
      <c r="N665" s="45"/>
      <c r="O665" s="45"/>
    </row>
    <row r="666" spans="1:15" x14ac:dyDescent="0.2">
      <c r="A666" s="45"/>
      <c r="B666" s="45"/>
      <c r="C666" s="45"/>
      <c r="D666" s="45"/>
      <c r="E666" s="45"/>
      <c r="F666" s="385"/>
      <c r="G666" s="385"/>
      <c r="H666" s="385"/>
      <c r="I666" s="386"/>
      <c r="J666" s="45"/>
      <c r="K666" s="45"/>
      <c r="L666" s="45"/>
      <c r="M666" s="45"/>
      <c r="N666" s="45"/>
      <c r="O666" s="45"/>
    </row>
    <row r="667" spans="1:15" x14ac:dyDescent="0.2">
      <c r="A667" s="45"/>
      <c r="B667" s="45"/>
      <c r="C667" s="45"/>
      <c r="D667" s="45"/>
      <c r="E667" s="45"/>
      <c r="F667" s="385"/>
      <c r="G667" s="385"/>
      <c r="H667" s="385"/>
      <c r="I667" s="386"/>
      <c r="J667" s="45"/>
      <c r="K667" s="45"/>
      <c r="L667" s="45"/>
      <c r="M667" s="45"/>
      <c r="N667" s="45"/>
      <c r="O667" s="45"/>
    </row>
    <row r="668" spans="1:15" x14ac:dyDescent="0.2">
      <c r="A668" s="45"/>
      <c r="B668" s="45"/>
      <c r="C668" s="45"/>
      <c r="D668" s="45"/>
      <c r="E668" s="45"/>
      <c r="F668" s="385"/>
      <c r="G668" s="385"/>
      <c r="H668" s="385"/>
      <c r="I668" s="386"/>
      <c r="J668" s="45"/>
      <c r="K668" s="45"/>
      <c r="L668" s="45"/>
      <c r="M668" s="45"/>
      <c r="N668" s="45"/>
      <c r="O668" s="45"/>
    </row>
    <row r="669" spans="1:15" x14ac:dyDescent="0.2">
      <c r="A669" s="45"/>
      <c r="B669" s="45"/>
      <c r="C669" s="45"/>
      <c r="D669" s="45"/>
      <c r="E669" s="45"/>
      <c r="F669" s="385"/>
      <c r="G669" s="385"/>
      <c r="H669" s="385"/>
      <c r="I669" s="386"/>
      <c r="J669" s="45"/>
      <c r="K669" s="45"/>
      <c r="L669" s="45"/>
      <c r="M669" s="45"/>
      <c r="N669" s="45"/>
      <c r="O669" s="45"/>
    </row>
    <row r="670" spans="1:15" x14ac:dyDescent="0.2">
      <c r="A670" s="45"/>
      <c r="B670" s="45"/>
      <c r="C670" s="45"/>
      <c r="D670" s="45"/>
      <c r="E670" s="45"/>
      <c r="F670" s="385"/>
      <c r="G670" s="385"/>
      <c r="H670" s="385"/>
      <c r="I670" s="386"/>
      <c r="J670" s="45"/>
      <c r="K670" s="45"/>
      <c r="L670" s="45"/>
      <c r="M670" s="45"/>
      <c r="N670" s="45"/>
      <c r="O670" s="45"/>
    </row>
    <row r="671" spans="1:15" x14ac:dyDescent="0.2">
      <c r="A671" s="45"/>
      <c r="B671" s="45"/>
      <c r="C671" s="45"/>
      <c r="D671" s="45"/>
      <c r="E671" s="45"/>
      <c r="F671" s="385"/>
      <c r="G671" s="385"/>
      <c r="H671" s="385"/>
      <c r="I671" s="386"/>
      <c r="J671" s="45"/>
      <c r="K671" s="45"/>
      <c r="L671" s="45"/>
      <c r="M671" s="45"/>
      <c r="N671" s="45"/>
      <c r="O671" s="45"/>
    </row>
    <row r="672" spans="1:15" x14ac:dyDescent="0.2">
      <c r="A672" s="45"/>
      <c r="B672" s="45"/>
      <c r="C672" s="45"/>
      <c r="D672" s="45"/>
      <c r="E672" s="45"/>
      <c r="F672" s="385"/>
      <c r="G672" s="385"/>
      <c r="H672" s="385"/>
      <c r="I672" s="386"/>
      <c r="J672" s="45"/>
      <c r="K672" s="45"/>
      <c r="L672" s="45"/>
      <c r="M672" s="45"/>
      <c r="N672" s="45"/>
      <c r="O672" s="45"/>
    </row>
    <row r="673" spans="1:15" x14ac:dyDescent="0.2">
      <c r="A673" s="45"/>
      <c r="B673" s="45"/>
      <c r="C673" s="45"/>
      <c r="D673" s="45"/>
      <c r="E673" s="45"/>
      <c r="F673" s="385"/>
      <c r="G673" s="385"/>
      <c r="H673" s="385"/>
      <c r="I673" s="386"/>
      <c r="J673" s="45"/>
      <c r="K673" s="45"/>
      <c r="L673" s="45"/>
      <c r="M673" s="45"/>
      <c r="N673" s="45"/>
      <c r="O673" s="45"/>
    </row>
    <row r="674" spans="1:15" x14ac:dyDescent="0.2">
      <c r="A674" s="45"/>
      <c r="B674" s="45"/>
      <c r="C674" s="45"/>
      <c r="D674" s="45"/>
      <c r="E674" s="45"/>
      <c r="F674" s="385"/>
      <c r="G674" s="385"/>
      <c r="H674" s="385"/>
      <c r="I674" s="386"/>
      <c r="J674" s="45"/>
      <c r="K674" s="45"/>
      <c r="L674" s="45"/>
      <c r="M674" s="45"/>
      <c r="N674" s="45"/>
      <c r="O674" s="45"/>
    </row>
    <row r="675" spans="1:15" x14ac:dyDescent="0.2">
      <c r="A675" s="45"/>
      <c r="B675" s="45"/>
      <c r="C675" s="45"/>
      <c r="D675" s="45"/>
      <c r="E675" s="45"/>
      <c r="F675" s="385"/>
      <c r="G675" s="385"/>
      <c r="H675" s="385"/>
      <c r="I675" s="386"/>
      <c r="J675" s="45"/>
      <c r="K675" s="45"/>
      <c r="L675" s="45"/>
      <c r="M675" s="45"/>
      <c r="N675" s="45"/>
      <c r="O675" s="45"/>
    </row>
    <row r="676" spans="1:15" x14ac:dyDescent="0.2">
      <c r="A676" s="45"/>
      <c r="B676" s="45"/>
      <c r="C676" s="45"/>
      <c r="D676" s="45"/>
      <c r="E676" s="45"/>
      <c r="F676" s="385"/>
      <c r="G676" s="385"/>
      <c r="H676" s="385"/>
      <c r="I676" s="386"/>
      <c r="J676" s="45"/>
      <c r="K676" s="45"/>
      <c r="L676" s="45"/>
      <c r="M676" s="45"/>
      <c r="N676" s="45"/>
      <c r="O676" s="45"/>
    </row>
    <row r="677" spans="1:15" x14ac:dyDescent="0.2">
      <c r="A677" s="45"/>
      <c r="B677" s="45"/>
      <c r="C677" s="45"/>
      <c r="D677" s="45"/>
      <c r="E677" s="45"/>
      <c r="F677" s="385"/>
      <c r="G677" s="385"/>
      <c r="H677" s="385"/>
      <c r="I677" s="386"/>
      <c r="J677" s="45"/>
      <c r="K677" s="45"/>
      <c r="L677" s="45"/>
      <c r="M677" s="45"/>
      <c r="N677" s="45"/>
      <c r="O677" s="45"/>
    </row>
    <row r="678" spans="1:15" x14ac:dyDescent="0.2">
      <c r="A678" s="45"/>
      <c r="B678" s="45"/>
      <c r="C678" s="45"/>
      <c r="D678" s="45"/>
      <c r="E678" s="45"/>
      <c r="F678" s="385"/>
      <c r="G678" s="385"/>
      <c r="H678" s="385"/>
      <c r="I678" s="386"/>
      <c r="J678" s="45"/>
      <c r="K678" s="45"/>
      <c r="L678" s="45"/>
      <c r="M678" s="45"/>
      <c r="N678" s="45"/>
      <c r="O678" s="45"/>
    </row>
    <row r="679" spans="1:15" x14ac:dyDescent="0.2">
      <c r="A679" s="45"/>
      <c r="B679" s="45"/>
      <c r="C679" s="45"/>
      <c r="D679" s="45"/>
      <c r="E679" s="45"/>
      <c r="F679" s="385"/>
      <c r="G679" s="385"/>
      <c r="H679" s="385"/>
      <c r="I679" s="386"/>
      <c r="J679" s="45"/>
      <c r="K679" s="45"/>
      <c r="L679" s="45"/>
      <c r="M679" s="45"/>
      <c r="N679" s="45"/>
      <c r="O679" s="45"/>
    </row>
    <row r="680" spans="1:15" x14ac:dyDescent="0.2">
      <c r="A680" s="45"/>
      <c r="B680" s="45"/>
      <c r="C680" s="45"/>
      <c r="D680" s="45"/>
      <c r="E680" s="45"/>
      <c r="F680" s="385"/>
      <c r="G680" s="385"/>
      <c r="H680" s="385"/>
      <c r="I680" s="386"/>
      <c r="J680" s="45"/>
      <c r="K680" s="45"/>
      <c r="L680" s="45"/>
      <c r="M680" s="45"/>
      <c r="N680" s="45"/>
      <c r="O680" s="45"/>
    </row>
    <row r="681" spans="1:15" x14ac:dyDescent="0.2">
      <c r="A681" s="45"/>
      <c r="B681" s="45"/>
      <c r="C681" s="45"/>
      <c r="D681" s="45"/>
      <c r="E681" s="45"/>
      <c r="F681" s="385"/>
      <c r="G681" s="385"/>
      <c r="H681" s="385"/>
      <c r="I681" s="386"/>
      <c r="J681" s="45"/>
      <c r="K681" s="45"/>
      <c r="L681" s="45"/>
      <c r="M681" s="45"/>
      <c r="N681" s="45"/>
      <c r="O681" s="45"/>
    </row>
    <row r="682" spans="1:15" x14ac:dyDescent="0.2">
      <c r="A682" s="45"/>
      <c r="B682" s="45"/>
      <c r="C682" s="45"/>
      <c r="D682" s="45"/>
      <c r="E682" s="45"/>
      <c r="F682" s="385"/>
      <c r="G682" s="385"/>
      <c r="H682" s="385"/>
      <c r="I682" s="386"/>
      <c r="J682" s="45"/>
      <c r="K682" s="45"/>
      <c r="L682" s="45"/>
      <c r="M682" s="45"/>
      <c r="N682" s="45"/>
      <c r="O682" s="45"/>
    </row>
    <row r="683" spans="1:15" x14ac:dyDescent="0.2">
      <c r="A683" s="45"/>
      <c r="B683" s="45"/>
      <c r="C683" s="45"/>
      <c r="D683" s="45"/>
      <c r="E683" s="45"/>
      <c r="F683" s="385"/>
      <c r="G683" s="385"/>
      <c r="H683" s="385"/>
      <c r="I683" s="386"/>
      <c r="J683" s="45"/>
      <c r="K683" s="45"/>
      <c r="L683" s="45"/>
      <c r="M683" s="45"/>
      <c r="N683" s="45"/>
      <c r="O683" s="45"/>
    </row>
    <row r="684" spans="1:15" x14ac:dyDescent="0.2">
      <c r="A684" s="45"/>
      <c r="B684" s="45"/>
      <c r="C684" s="45"/>
      <c r="D684" s="45"/>
      <c r="E684" s="45"/>
      <c r="F684" s="385"/>
      <c r="G684" s="385"/>
      <c r="H684" s="385"/>
      <c r="I684" s="386"/>
      <c r="J684" s="45"/>
      <c r="K684" s="45"/>
      <c r="L684" s="45"/>
      <c r="M684" s="45"/>
      <c r="N684" s="45"/>
      <c r="O684" s="45"/>
    </row>
    <row r="685" spans="1:15" x14ac:dyDescent="0.2">
      <c r="A685" s="45"/>
      <c r="B685" s="45"/>
      <c r="C685" s="45"/>
      <c r="D685" s="45"/>
      <c r="E685" s="45"/>
      <c r="F685" s="385"/>
      <c r="G685" s="385"/>
      <c r="H685" s="385"/>
      <c r="I685" s="386"/>
      <c r="J685" s="45"/>
      <c r="K685" s="45"/>
      <c r="L685" s="45"/>
      <c r="M685" s="45"/>
      <c r="N685" s="45"/>
      <c r="O685" s="45"/>
    </row>
    <row r="686" spans="1:15" x14ac:dyDescent="0.2">
      <c r="A686" s="45"/>
      <c r="B686" s="45"/>
      <c r="C686" s="45"/>
      <c r="D686" s="45"/>
      <c r="E686" s="45"/>
      <c r="F686" s="385"/>
      <c r="G686" s="385"/>
      <c r="H686" s="385"/>
      <c r="I686" s="386"/>
      <c r="J686" s="45"/>
      <c r="K686" s="45"/>
      <c r="L686" s="45"/>
      <c r="M686" s="45"/>
      <c r="N686" s="45"/>
      <c r="O686" s="45"/>
    </row>
    <row r="687" spans="1:15" x14ac:dyDescent="0.2">
      <c r="A687" s="45"/>
      <c r="B687" s="45"/>
      <c r="C687" s="45"/>
      <c r="D687" s="45"/>
      <c r="E687" s="45"/>
      <c r="F687" s="385"/>
      <c r="G687" s="385"/>
      <c r="H687" s="385"/>
      <c r="I687" s="386"/>
      <c r="J687" s="45"/>
      <c r="K687" s="45"/>
      <c r="L687" s="45"/>
      <c r="M687" s="45"/>
      <c r="N687" s="45"/>
      <c r="O687" s="45"/>
    </row>
    <row r="688" spans="1:15" x14ac:dyDescent="0.2">
      <c r="A688" s="45"/>
      <c r="B688" s="45"/>
      <c r="C688" s="45"/>
      <c r="D688" s="45"/>
      <c r="E688" s="45"/>
      <c r="F688" s="385"/>
      <c r="G688" s="385"/>
      <c r="H688" s="385"/>
      <c r="I688" s="386"/>
      <c r="J688" s="45"/>
      <c r="K688" s="45"/>
      <c r="L688" s="45"/>
      <c r="M688" s="45"/>
      <c r="N688" s="45"/>
      <c r="O688" s="45"/>
    </row>
    <row r="689" spans="1:15" x14ac:dyDescent="0.2">
      <c r="A689" s="45"/>
      <c r="B689" s="45"/>
      <c r="C689" s="45"/>
      <c r="D689" s="45"/>
      <c r="E689" s="45"/>
      <c r="F689" s="385"/>
      <c r="G689" s="385"/>
      <c r="H689" s="385"/>
      <c r="I689" s="386"/>
      <c r="J689" s="45"/>
      <c r="K689" s="45"/>
      <c r="L689" s="45"/>
      <c r="M689" s="45"/>
      <c r="N689" s="45"/>
      <c r="O689" s="45"/>
    </row>
  </sheetData>
  <mergeCells count="3">
    <mergeCell ref="E5:I5"/>
    <mergeCell ref="J5:K5"/>
    <mergeCell ref="A1:R2"/>
  </mergeCells>
  <phoneticPr fontId="13" type="noConversion"/>
  <conditionalFormatting sqref="J7 J9">
    <cfRule type="expression" dxfId="31" priority="14" stopIfTrue="1">
      <formula>IF(AND($I$7=$I$9,$I$7&lt;&gt;"",$I$9&lt;&gt;""),1,0)</formula>
    </cfRule>
  </conditionalFormatting>
  <conditionalFormatting sqref="J11 J13">
    <cfRule type="expression" dxfId="30" priority="15" stopIfTrue="1">
      <formula>IF(AND($I$11=$I$13,$I$11&lt;&gt;"",$I$13&lt;&gt;""),1,0)</formula>
    </cfRule>
  </conditionalFormatting>
  <conditionalFormatting sqref="J15 J17">
    <cfRule type="expression" dxfId="29" priority="16" stopIfTrue="1">
      <formula>IF(AND($I$15=$I$17,$I$15&lt;&gt;"",$I$17&lt;&gt;""),1,0)</formula>
    </cfRule>
  </conditionalFormatting>
  <conditionalFormatting sqref="J19 J21">
    <cfRule type="expression" dxfId="28" priority="17" stopIfTrue="1">
      <formula>IF(AND($I$19=$I$21,$I$19&lt;&gt;"",$I$21&lt;&gt;""),1,0)</formula>
    </cfRule>
  </conditionalFormatting>
  <conditionalFormatting sqref="E8:H8">
    <cfRule type="expression" dxfId="27" priority="18" stopIfTrue="1">
      <formula>IF(OR($E$8="en juego",$E$8="hoy!"),1,0)</formula>
    </cfRule>
  </conditionalFormatting>
  <conditionalFormatting sqref="E12:H12">
    <cfRule type="expression" dxfId="26" priority="19" stopIfTrue="1">
      <formula>IF(OR($E$12="en juego",$E$12="hoy!"),1,0)</formula>
    </cfRule>
  </conditionalFormatting>
  <conditionalFormatting sqref="E16:H16">
    <cfRule type="expression" dxfId="25" priority="20" stopIfTrue="1">
      <formula>IF(OR($E$16="en juego",$E$16="hoy!"),1,0)</formula>
    </cfRule>
  </conditionalFormatting>
  <conditionalFormatting sqref="E20:H20">
    <cfRule type="expression" dxfId="24" priority="21" stopIfTrue="1">
      <formula>IF(OR($E$20="en juego",$E$20="hoy!"),1,0)</formula>
    </cfRule>
  </conditionalFormatting>
  <conditionalFormatting sqref="A8:C8">
    <cfRule type="expression" dxfId="23" priority="13" stopIfTrue="1">
      <formula>IF(OR($E$8="en juego",$E$8="hoy!"),1,0)</formula>
    </cfRule>
  </conditionalFormatting>
  <conditionalFormatting sqref="D8">
    <cfRule type="expression" dxfId="22" priority="12" stopIfTrue="1">
      <formula>IF(OR($E$13="en juego",$E$13="hoy!"),1,0)</formula>
    </cfRule>
  </conditionalFormatting>
  <conditionalFormatting sqref="A12 C12">
    <cfRule type="expression" dxfId="21" priority="11" stopIfTrue="1">
      <formula>IF(OR($E$8="en juego",$E$8="hoy!"),1,0)</formula>
    </cfRule>
  </conditionalFormatting>
  <conditionalFormatting sqref="A16 C16">
    <cfRule type="expression" dxfId="20" priority="9" stopIfTrue="1">
      <formula>IF(OR($E$8="en juego",$E$8="hoy!"),1,0)</formula>
    </cfRule>
  </conditionalFormatting>
  <conditionalFormatting sqref="A20 C20">
    <cfRule type="expression" dxfId="19" priority="7" stopIfTrue="1">
      <formula>IF(OR($E$8="en juego",$E$8="hoy!"),1,0)</formula>
    </cfRule>
  </conditionalFormatting>
  <conditionalFormatting sqref="D20">
    <cfRule type="expression" dxfId="18" priority="6" stopIfTrue="1">
      <formula>IF(OR($E$13="en juego",$E$13="hoy!"),1,0)</formula>
    </cfRule>
  </conditionalFormatting>
  <conditionalFormatting sqref="D12">
    <cfRule type="expression" dxfId="17" priority="5" stopIfTrue="1">
      <formula>IF(OR($E$13="en juego",$E$13="hoy!"),1,0)</formula>
    </cfRule>
  </conditionalFormatting>
  <conditionalFormatting sqref="D16">
    <cfRule type="expression" dxfId="16" priority="4" stopIfTrue="1">
      <formula>IF(OR($E$13="en juego",$E$13="hoy!"),1,0)</formula>
    </cfRule>
  </conditionalFormatting>
  <conditionalFormatting sqref="B12">
    <cfRule type="expression" dxfId="15" priority="3" stopIfTrue="1">
      <formula>IF(OR($E$8="en juego",$E$8="hoy!"),1,0)</formula>
    </cfRule>
  </conditionalFormatting>
  <conditionalFormatting sqref="B16">
    <cfRule type="expression" dxfId="14" priority="2" stopIfTrue="1">
      <formula>IF(OR($E$8="en juego",$E$8="hoy!"),1,0)</formula>
    </cfRule>
  </conditionalFormatting>
  <conditionalFormatting sqref="B20">
    <cfRule type="expression" dxfId="13" priority="1" stopIfTrue="1">
      <formula>IF(OR($E$8="en juego",$E$8="hoy!"),1,0)</formula>
    </cfRule>
  </conditionalFormatting>
  <dataValidations count="3">
    <dataValidation type="whole" allowBlank="1" showInputMessage="1" showErrorMessage="1" errorTitle="Dato no válido." error="Ingrese sólo un número entero_x000a_entre 0 y 99." sqref="I7 I11 I15 I19">
      <formula1>0</formula1>
      <formula2>99</formula2>
    </dataValidation>
    <dataValidation type="whole" allowBlank="1" showInputMessage="1" showErrorMessage="1" errorTitle="Dato no válido" error="Ingrese sólo un número entero_x000a_entre 0 y 99." sqref="I9 I17 I13 I21">
      <formula1>0</formula1>
      <formula2>99</formula2>
    </dataValidation>
    <dataValidation type="custom" showErrorMessage="1" errorTitle="Dato no válido" error="Debe introducir antes el resultado del partido." sqref="J7 J9 J11 J13 J15 J17 J19 J21">
      <formula1>IF(I7&lt;&gt;"",1,0)</formula1>
    </dataValidation>
  </dataValidation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689"/>
  <sheetViews>
    <sheetView showGridLines="0" tabSelected="1" showOutlineSymbols="0" topLeftCell="A4" workbookViewId="0">
      <selection activeCell="D12" sqref="D12"/>
    </sheetView>
  </sheetViews>
  <sheetFormatPr baseColWidth="10" defaultColWidth="9.140625" defaultRowHeight="12.75" x14ac:dyDescent="0.2"/>
  <cols>
    <col min="1" max="1" width="16.140625" style="73" customWidth="1"/>
    <col min="2" max="2" width="26" style="73" customWidth="1"/>
    <col min="3" max="3" width="22.140625" style="73" customWidth="1"/>
    <col min="4" max="4" width="17.42578125" style="73" customWidth="1"/>
    <col min="5" max="5" width="23.42578125" style="73" customWidth="1"/>
    <col min="6" max="6" width="3.7109375" style="73" customWidth="1"/>
    <col min="7" max="7" width="2" style="73" customWidth="1"/>
    <col min="8" max="8" width="6.42578125" style="73" customWidth="1"/>
    <col min="9" max="9" width="11.7109375" style="73" customWidth="1"/>
    <col min="10" max="10" width="23" style="73" customWidth="1"/>
    <col min="11" max="13" width="30.5703125" style="73" customWidth="1"/>
    <col min="14" max="14" width="1.7109375" style="73" customWidth="1"/>
    <col min="15" max="16384" width="9.140625" style="73"/>
  </cols>
  <sheetData>
    <row r="1" spans="1:21" s="67" customFormat="1" ht="59.25" customHeight="1" x14ac:dyDescent="0.2">
      <c r="A1" s="410" t="s">
        <v>255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65"/>
      <c r="Q1" s="65"/>
      <c r="R1" s="66"/>
      <c r="S1" s="66"/>
      <c r="T1" s="66"/>
      <c r="U1" s="66"/>
    </row>
    <row r="2" spans="1:21" s="67" customFormat="1" ht="59.2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65"/>
      <c r="Q2" s="65"/>
      <c r="R2" s="66"/>
      <c r="S2" s="66"/>
      <c r="T2" s="66"/>
      <c r="U2" s="66"/>
    </row>
    <row r="3" spans="1:21" ht="20.100000000000001" customHeight="1" x14ac:dyDescent="0.2">
      <c r="A3" s="68"/>
      <c r="B3" s="68"/>
      <c r="C3" s="68"/>
      <c r="D3" s="68"/>
      <c r="E3" s="69"/>
      <c r="F3" s="70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1" ht="15" customHeight="1" thickBot="1" x14ac:dyDescent="0.25">
      <c r="A4" s="68"/>
      <c r="B4" s="68"/>
      <c r="C4" s="68"/>
      <c r="D4" s="68"/>
      <c r="E4" s="74"/>
      <c r="F4" s="72"/>
      <c r="G4" s="68"/>
      <c r="H4" s="68"/>
      <c r="I4" s="68"/>
      <c r="J4" s="68"/>
      <c r="K4" s="68"/>
      <c r="L4" s="75"/>
      <c r="M4" s="76"/>
      <c r="N4" s="68"/>
      <c r="O4" s="77"/>
      <c r="P4" s="68"/>
      <c r="Q4" s="68"/>
    </row>
    <row r="5" spans="1:21" ht="12" customHeight="1" thickBot="1" x14ac:dyDescent="0.25">
      <c r="A5" s="336" t="s">
        <v>249</v>
      </c>
      <c r="B5" s="336" t="s">
        <v>67</v>
      </c>
      <c r="C5" s="336" t="s">
        <v>248</v>
      </c>
      <c r="D5" s="336" t="s">
        <v>69</v>
      </c>
      <c r="E5" s="492" t="s">
        <v>247</v>
      </c>
      <c r="F5" s="494"/>
      <c r="G5" s="495"/>
      <c r="H5" s="496"/>
      <c r="I5" s="337"/>
      <c r="J5" s="338" t="s">
        <v>250</v>
      </c>
      <c r="K5" s="68"/>
      <c r="L5" s="80"/>
      <c r="M5" s="68"/>
      <c r="N5" s="68"/>
      <c r="O5" s="68"/>
      <c r="P5" s="68"/>
      <c r="Q5" s="68"/>
    </row>
    <row r="6" spans="1:21" ht="32.1" customHeight="1" x14ac:dyDescent="0.2">
      <c r="A6" s="81"/>
      <c r="B6" s="68"/>
      <c r="C6" s="68"/>
      <c r="D6" s="68"/>
      <c r="E6" s="82"/>
      <c r="F6" s="82"/>
      <c r="G6" s="82"/>
      <c r="H6" s="82"/>
      <c r="I6" s="82"/>
      <c r="J6" s="82"/>
      <c r="K6" s="68"/>
      <c r="L6" s="68"/>
      <c r="M6" s="83"/>
      <c r="N6" s="68"/>
      <c r="O6" s="68"/>
      <c r="P6" s="68"/>
      <c r="Q6" s="68"/>
    </row>
    <row r="7" spans="1:21" ht="29.25" customHeight="1" x14ac:dyDescent="0.2">
      <c r="A7" s="81"/>
      <c r="B7" s="68"/>
      <c r="C7" s="68"/>
      <c r="D7" s="68"/>
      <c r="E7" s="84" t="str">
        <f ca="1">'Cuartos de Final'!M8</f>
        <v>KA-POOM</v>
      </c>
      <c r="F7" s="85">
        <v>3</v>
      </c>
      <c r="G7" s="86"/>
      <c r="H7" s="87"/>
      <c r="I7" s="82"/>
      <c r="J7" s="82"/>
      <c r="K7" s="68"/>
      <c r="L7" s="68"/>
      <c r="M7" s="68"/>
      <c r="N7" s="68"/>
      <c r="O7" s="68"/>
      <c r="P7" s="68"/>
      <c r="Q7" s="68"/>
    </row>
    <row r="8" spans="1:21" ht="57" customHeight="1" x14ac:dyDescent="0.2">
      <c r="A8" s="339" t="str">
        <f>IF(OR(E8="en juego",E8="hoy!",E8="finalizado"),"  -&gt;     1","1")</f>
        <v>1</v>
      </c>
      <c r="B8" s="340" t="s">
        <v>251</v>
      </c>
      <c r="C8" s="341">
        <v>41977</v>
      </c>
      <c r="D8" s="342" t="s">
        <v>261</v>
      </c>
      <c r="E8" s="88" t="str">
        <f>IF(OR(C8="",D8="",C8&lt;$L$4),"",IF(C8=$L$4,IF(AND(D8&lt;=$S$24,$S$24&lt;=(D8+0.08333333333)),"en juego",IF($S$24&lt;D8,"hoy!","finalizado")),IF($L$4&gt;C8,"finalizado","")))</f>
        <v/>
      </c>
      <c r="F8" s="89"/>
      <c r="G8" s="90"/>
      <c r="H8" s="91"/>
      <c r="I8" s="92"/>
      <c r="J8" s="530" t="str">
        <f ca="1">IF(AND(E7&lt;&gt;"",E9&lt;&gt;""),IF(OR(F7="",F9="",AND(F7=F9,OR(G7="",G9=""))),"SF1",IF(F7=F9,IF(G7&gt;G9,E7,E9),IF(F7&gt;F9,E7,E9))),"")</f>
        <v>KA-POOM</v>
      </c>
      <c r="K8" s="529"/>
      <c r="L8" s="529"/>
      <c r="M8" s="529"/>
      <c r="N8" s="68"/>
      <c r="O8" s="68"/>
      <c r="P8" s="68"/>
      <c r="Q8" s="68"/>
    </row>
    <row r="9" spans="1:21" ht="30" customHeight="1" x14ac:dyDescent="0.2">
      <c r="A9" s="81"/>
      <c r="B9" s="94"/>
      <c r="C9" s="68"/>
      <c r="D9" s="68"/>
      <c r="E9" s="84" t="str">
        <f ca="1">'Cuartos de Final'!M12</f>
        <v>JEY VOLLEY</v>
      </c>
      <c r="F9" s="85">
        <v>0</v>
      </c>
      <c r="G9" s="95"/>
      <c r="H9" s="96"/>
      <c r="I9" s="82"/>
      <c r="J9" s="82"/>
      <c r="K9" s="68"/>
      <c r="L9" s="68"/>
      <c r="M9" s="68"/>
      <c r="N9" s="68"/>
      <c r="O9" s="68"/>
      <c r="P9" s="68"/>
      <c r="Q9" s="68"/>
    </row>
    <row r="10" spans="1:21" ht="32.1" customHeight="1" x14ac:dyDescent="0.2">
      <c r="A10" s="81"/>
      <c r="B10" s="94"/>
      <c r="C10" s="68"/>
      <c r="D10" s="68"/>
      <c r="E10" s="82"/>
      <c r="F10" s="89"/>
      <c r="G10" s="82"/>
      <c r="H10" s="82"/>
      <c r="I10" s="82"/>
      <c r="J10" s="82"/>
      <c r="K10" s="68"/>
      <c r="L10" s="68"/>
      <c r="M10" s="68"/>
      <c r="N10" s="68"/>
      <c r="O10" s="68"/>
      <c r="P10" s="68"/>
      <c r="Q10" s="68"/>
    </row>
    <row r="11" spans="1:21" ht="28.5" customHeight="1" x14ac:dyDescent="0.2">
      <c r="A11" s="81"/>
      <c r="B11" s="94"/>
      <c r="C11" s="68"/>
      <c r="D11" s="68"/>
      <c r="E11" s="84" t="str">
        <f ca="1">'Cuartos de Final'!M16</f>
        <v>UN EQUIPO</v>
      </c>
      <c r="F11" s="85"/>
      <c r="G11" s="86"/>
      <c r="H11" s="87"/>
      <c r="I11" s="82"/>
      <c r="J11" s="82"/>
      <c r="K11" s="68"/>
      <c r="L11" s="68"/>
      <c r="M11" s="68"/>
      <c r="N11" s="68"/>
      <c r="O11" s="68"/>
      <c r="P11" s="68"/>
      <c r="Q11" s="68"/>
    </row>
    <row r="12" spans="1:21" ht="27.75" customHeight="1" x14ac:dyDescent="0.2">
      <c r="A12" s="339" t="str">
        <f>IF(OR(E12="en juego",E12="hoy!",E12="finalizado"),"  -&gt;     1","1")</f>
        <v>1</v>
      </c>
      <c r="B12" s="340" t="s">
        <v>251</v>
      </c>
      <c r="C12" s="341">
        <v>41985</v>
      </c>
      <c r="D12" s="342">
        <v>0.5</v>
      </c>
      <c r="E12" s="88" t="str">
        <f>IF(OR(C12="",D12="",C12&lt;$L$4),"",IF(C12=$L$4,IF(AND(D12&lt;=$S$24,$S$24&lt;=(D12+0.08333333333)),"en juego",IF($S$24&lt;D12,"hoy!","finalizado")),IF($L$4&gt;C12,"finalizado","")))</f>
        <v/>
      </c>
      <c r="F12" s="89"/>
      <c r="G12" s="90"/>
      <c r="H12" s="91"/>
      <c r="I12" s="92"/>
      <c r="J12" s="93" t="str">
        <f ca="1">IF(AND(E11&lt;&gt;"",E13&lt;&gt;""),IF(OR(F11="",F13="",AND(F11=F13,OR(G11="",G13=""))),"SF2",IF(F11=F13,IF(G11&gt;G13,E11,E13),IF(F11&gt;F13,E11,E13))),"")</f>
        <v>SF2</v>
      </c>
      <c r="K12" s="68"/>
      <c r="L12" s="68"/>
      <c r="M12" s="68"/>
      <c r="N12" s="68"/>
      <c r="O12" s="68"/>
      <c r="P12" s="68"/>
      <c r="Q12" s="68"/>
    </row>
    <row r="13" spans="1:21" ht="30" customHeight="1" x14ac:dyDescent="0.2">
      <c r="A13" s="81"/>
      <c r="B13" s="68"/>
      <c r="C13" s="68"/>
      <c r="D13" s="68"/>
      <c r="E13" s="84" t="str">
        <f ca="1">'Cuartos de Final'!M20</f>
        <v>THE COLLINS</v>
      </c>
      <c r="F13" s="85"/>
      <c r="G13" s="95"/>
      <c r="H13" s="96"/>
      <c r="I13" s="82"/>
      <c r="J13" s="82"/>
      <c r="K13" s="68"/>
      <c r="L13" s="68"/>
      <c r="M13" s="68"/>
      <c r="N13" s="68"/>
      <c r="O13" s="68"/>
      <c r="P13" s="68"/>
      <c r="Q13" s="68"/>
    </row>
    <row r="14" spans="1:21" ht="15" customHeight="1" x14ac:dyDescent="0.2">
      <c r="A14" s="97"/>
      <c r="B14" s="82"/>
      <c r="C14" s="82"/>
      <c r="D14" s="82"/>
      <c r="E14" s="82"/>
      <c r="F14" s="82"/>
      <c r="G14" s="82"/>
      <c r="H14" s="82"/>
      <c r="I14" s="82"/>
      <c r="J14" s="82"/>
      <c r="K14" s="68"/>
      <c r="L14" s="68"/>
      <c r="M14" s="68"/>
      <c r="N14" s="68"/>
      <c r="O14" s="68"/>
      <c r="P14" s="68"/>
      <c r="Q14" s="68"/>
    </row>
    <row r="15" spans="1:21" ht="14.25" customHeight="1" x14ac:dyDescent="0.2">
      <c r="A15" s="97"/>
      <c r="B15" s="82"/>
      <c r="C15" s="82"/>
      <c r="D15" s="82"/>
      <c r="E15" s="82"/>
      <c r="F15" s="82"/>
      <c r="G15" s="82"/>
      <c r="H15" s="82"/>
      <c r="I15" s="82"/>
      <c r="J15" s="82"/>
      <c r="K15" s="68"/>
      <c r="L15" s="68"/>
      <c r="M15" s="68"/>
      <c r="N15" s="68"/>
      <c r="O15" s="68"/>
      <c r="P15" s="68"/>
      <c r="Q15" s="68"/>
    </row>
    <row r="16" spans="1:21" ht="14.25" customHeight="1" x14ac:dyDescent="0.2">
      <c r="A16" s="94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19" ht="14.25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9" ht="1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9" ht="14.25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9" ht="14.2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9" ht="14.25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1:19" ht="1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9" hidden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98">
        <f>HOUR(M4)</f>
        <v>0</v>
      </c>
      <c r="S23" s="98">
        <f>MINUTE(M4)</f>
        <v>0</v>
      </c>
    </row>
    <row r="24" spans="1:19" hidden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98"/>
      <c r="S24" s="99">
        <f>TIME(R23,S23,0)</f>
        <v>0</v>
      </c>
    </row>
    <row r="25" spans="1:19" ht="15" customHeight="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1:19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1:19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9" x14ac:dyDescent="0.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19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1:19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1:19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1:19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1:17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1:17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1:17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7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1:17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1:17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7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1:17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7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1:17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1:17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7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1:12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1:12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1:12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1:12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1:12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1:12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1:12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1:12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12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12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12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1:12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1:12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1:12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1:12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1:12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1:12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1:12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1:12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1:12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1:12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1:12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1:12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1:12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1:12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1:12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1:12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1:12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1:12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1:12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1:12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1:12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1:12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1:12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1:12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1:12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1:12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1:12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1:12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1:12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1:12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1:12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1:12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1:12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1:12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1:12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1:12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1:12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1:12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1:12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1:12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1:12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1:12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1:12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1:12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1:12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1:12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1:12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1:12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1:12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1:12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</row>
    <row r="118" spans="1:12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</row>
    <row r="119" spans="1:12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1:12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</row>
    <row r="121" spans="1:12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</row>
    <row r="122" spans="1:12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</row>
    <row r="123" spans="1:12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</row>
    <row r="124" spans="1:12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</row>
    <row r="125" spans="1:12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</row>
    <row r="126" spans="1:12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</row>
    <row r="127" spans="1:12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</row>
    <row r="128" spans="1:12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</row>
    <row r="129" spans="1:12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</row>
    <row r="130" spans="1:12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</row>
    <row r="131" spans="1:12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</row>
    <row r="132" spans="1:12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</row>
    <row r="133" spans="1:12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</row>
    <row r="134" spans="1:12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</row>
    <row r="135" spans="1:12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</row>
    <row r="136" spans="1:12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</row>
    <row r="137" spans="1:12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</row>
    <row r="138" spans="1:12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</row>
    <row r="139" spans="1:12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</row>
    <row r="140" spans="1:12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</row>
    <row r="141" spans="1:12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</row>
    <row r="142" spans="1:12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</row>
    <row r="143" spans="1:12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</row>
    <row r="144" spans="1:12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</row>
    <row r="145" spans="1:12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</row>
    <row r="146" spans="1:12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</row>
    <row r="147" spans="1:12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</row>
    <row r="148" spans="1:12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</row>
    <row r="149" spans="1:12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</row>
    <row r="150" spans="1:12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</row>
    <row r="151" spans="1:12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</row>
    <row r="152" spans="1:12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</row>
    <row r="153" spans="1:12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</row>
    <row r="154" spans="1:12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</row>
    <row r="155" spans="1:12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</row>
    <row r="156" spans="1:12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</row>
    <row r="157" spans="1:12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</row>
    <row r="158" spans="1:12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</row>
    <row r="159" spans="1:12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</row>
    <row r="160" spans="1:12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</row>
    <row r="161" spans="1:12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</row>
    <row r="162" spans="1:12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</row>
    <row r="163" spans="1:12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</row>
    <row r="164" spans="1:12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</row>
    <row r="165" spans="1:12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</row>
    <row r="166" spans="1:12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</row>
    <row r="167" spans="1:12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</row>
    <row r="168" spans="1:12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</row>
    <row r="169" spans="1:12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</row>
    <row r="170" spans="1:12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</row>
    <row r="171" spans="1:12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</row>
    <row r="172" spans="1:12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</row>
    <row r="173" spans="1:12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</row>
    <row r="174" spans="1:12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</row>
    <row r="175" spans="1:12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</row>
    <row r="176" spans="1:12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</row>
    <row r="177" spans="1:12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</row>
    <row r="178" spans="1:12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</row>
    <row r="179" spans="1:12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</row>
    <row r="180" spans="1:12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</row>
    <row r="181" spans="1:12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</row>
    <row r="182" spans="1:12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</row>
    <row r="183" spans="1:12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</row>
    <row r="184" spans="1:12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</row>
    <row r="185" spans="1:12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</row>
    <row r="186" spans="1:12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</row>
    <row r="187" spans="1:12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</row>
    <row r="188" spans="1:12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</row>
    <row r="189" spans="1:12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</row>
    <row r="190" spans="1:12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</row>
    <row r="191" spans="1:12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</row>
    <row r="192" spans="1:12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</row>
    <row r="193" spans="1:12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</row>
    <row r="194" spans="1:12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</row>
    <row r="195" spans="1:12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</row>
    <row r="196" spans="1:12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</row>
    <row r="197" spans="1:12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</row>
    <row r="198" spans="1:12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</row>
    <row r="199" spans="1:12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</row>
    <row r="200" spans="1:12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</row>
    <row r="201" spans="1:12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</row>
    <row r="202" spans="1:12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</row>
    <row r="203" spans="1:12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</row>
    <row r="204" spans="1:12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</row>
    <row r="205" spans="1:12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</row>
    <row r="206" spans="1:12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</row>
    <row r="207" spans="1:12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</row>
    <row r="208" spans="1:12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</row>
    <row r="209" spans="1:12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</row>
    <row r="210" spans="1:12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</row>
    <row r="211" spans="1:12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</row>
    <row r="212" spans="1:12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</row>
    <row r="213" spans="1:12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</row>
    <row r="214" spans="1:12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</row>
    <row r="215" spans="1:12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</row>
    <row r="216" spans="1:12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</row>
    <row r="217" spans="1:12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</row>
    <row r="218" spans="1:12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</row>
    <row r="219" spans="1:12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</row>
    <row r="220" spans="1:12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</row>
    <row r="221" spans="1:12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</row>
    <row r="222" spans="1:12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</row>
    <row r="223" spans="1:12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</row>
    <row r="224" spans="1:12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</row>
    <row r="225" spans="1:12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</row>
    <row r="226" spans="1:12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</row>
    <row r="227" spans="1:12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</row>
    <row r="228" spans="1:12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</row>
    <row r="229" spans="1:12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</row>
    <row r="230" spans="1:12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</row>
    <row r="231" spans="1:12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</row>
    <row r="232" spans="1:12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</row>
    <row r="233" spans="1:12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</row>
    <row r="234" spans="1:12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</row>
    <row r="235" spans="1:12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</row>
    <row r="236" spans="1:12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</row>
    <row r="237" spans="1:12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</row>
    <row r="238" spans="1:12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</row>
    <row r="239" spans="1:12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</row>
    <row r="240" spans="1:12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</row>
    <row r="241" spans="1:12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</row>
    <row r="242" spans="1:12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</row>
    <row r="243" spans="1:12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</row>
    <row r="244" spans="1:12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</row>
    <row r="245" spans="1:12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</row>
    <row r="246" spans="1:12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</row>
    <row r="247" spans="1:12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</row>
    <row r="248" spans="1:12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</row>
    <row r="249" spans="1:12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</row>
    <row r="250" spans="1:12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</row>
    <row r="251" spans="1:12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</row>
    <row r="252" spans="1:12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</row>
    <row r="253" spans="1:12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</row>
    <row r="254" spans="1:12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</row>
    <row r="255" spans="1:12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</row>
    <row r="256" spans="1:12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</row>
    <row r="257" spans="1:12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</row>
    <row r="258" spans="1:12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</row>
    <row r="259" spans="1:12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</row>
    <row r="260" spans="1:12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</row>
    <row r="261" spans="1:12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</row>
    <row r="262" spans="1:12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</row>
    <row r="263" spans="1:12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</row>
    <row r="264" spans="1:12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</row>
    <row r="265" spans="1:12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</row>
    <row r="266" spans="1:12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</row>
    <row r="267" spans="1:12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</row>
    <row r="268" spans="1:12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</row>
    <row r="269" spans="1:12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</row>
    <row r="270" spans="1:12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</row>
    <row r="271" spans="1:12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</row>
    <row r="272" spans="1:12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</row>
    <row r="273" spans="1:12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</row>
    <row r="274" spans="1:12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</row>
    <row r="275" spans="1:12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</row>
    <row r="276" spans="1:12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</row>
    <row r="277" spans="1:12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</row>
    <row r="278" spans="1:12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</row>
    <row r="279" spans="1:12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</row>
    <row r="280" spans="1:12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</row>
    <row r="281" spans="1:12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</row>
    <row r="282" spans="1:12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</row>
    <row r="283" spans="1:12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</row>
    <row r="284" spans="1:12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</row>
    <row r="285" spans="1:12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</row>
    <row r="286" spans="1:12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</row>
    <row r="287" spans="1:12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</row>
    <row r="288" spans="1:12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</row>
    <row r="289" spans="1:12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</row>
    <row r="290" spans="1:12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</row>
    <row r="291" spans="1:12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</row>
    <row r="292" spans="1:12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</row>
    <row r="293" spans="1:12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</row>
    <row r="294" spans="1:12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</row>
    <row r="295" spans="1:12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</row>
    <row r="296" spans="1:12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</row>
    <row r="297" spans="1:12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</row>
    <row r="298" spans="1:12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</row>
    <row r="299" spans="1:12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</row>
    <row r="300" spans="1:12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</row>
    <row r="301" spans="1:12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</row>
    <row r="302" spans="1:12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</row>
    <row r="303" spans="1:12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</row>
    <row r="304" spans="1:12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</row>
    <row r="305" spans="1:12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</row>
    <row r="306" spans="1:12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</row>
    <row r="307" spans="1:12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</row>
    <row r="308" spans="1:12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</row>
    <row r="309" spans="1:12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</row>
    <row r="310" spans="1:12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</row>
    <row r="311" spans="1:12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</row>
    <row r="312" spans="1:12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</row>
    <row r="313" spans="1:12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</row>
    <row r="314" spans="1:12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</row>
    <row r="315" spans="1:12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</row>
    <row r="316" spans="1:12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</row>
    <row r="317" spans="1:12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</row>
    <row r="318" spans="1:12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</row>
    <row r="319" spans="1:12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</row>
    <row r="320" spans="1:12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</row>
    <row r="321" spans="1:12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</row>
    <row r="322" spans="1:12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</row>
    <row r="323" spans="1:12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</row>
    <row r="324" spans="1:12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</row>
    <row r="325" spans="1:12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</row>
    <row r="326" spans="1:12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</row>
    <row r="327" spans="1:12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</row>
    <row r="328" spans="1:12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</row>
    <row r="329" spans="1:12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</row>
    <row r="330" spans="1:12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</row>
    <row r="331" spans="1:12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</row>
    <row r="332" spans="1:12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</row>
    <row r="333" spans="1:12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</row>
    <row r="334" spans="1:12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</row>
    <row r="335" spans="1:12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</row>
    <row r="336" spans="1:12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</row>
    <row r="337" spans="1:12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</row>
    <row r="338" spans="1:12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</row>
    <row r="339" spans="1:12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</row>
    <row r="340" spans="1:12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</row>
    <row r="341" spans="1:12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</row>
    <row r="342" spans="1:12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</row>
    <row r="343" spans="1:12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</row>
    <row r="344" spans="1:12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</row>
    <row r="345" spans="1:12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</row>
    <row r="346" spans="1:12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</row>
    <row r="347" spans="1:12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</row>
    <row r="348" spans="1:12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</row>
    <row r="349" spans="1:12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</row>
    <row r="350" spans="1:12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</row>
    <row r="351" spans="1:12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</row>
    <row r="352" spans="1:12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</row>
    <row r="353" spans="1:12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</row>
    <row r="354" spans="1:12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</row>
    <row r="355" spans="1:12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</row>
    <row r="356" spans="1:12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</row>
    <row r="357" spans="1:12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</row>
    <row r="358" spans="1:12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</row>
    <row r="359" spans="1:12" x14ac:dyDescent="0.2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</row>
    <row r="360" spans="1:12" x14ac:dyDescent="0.2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</row>
    <row r="361" spans="1:12" x14ac:dyDescent="0.2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</row>
    <row r="362" spans="1:12" x14ac:dyDescent="0.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</row>
    <row r="363" spans="1:12" x14ac:dyDescent="0.2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</row>
    <row r="364" spans="1:12" x14ac:dyDescent="0.2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</row>
    <row r="365" spans="1:12" x14ac:dyDescent="0.2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</row>
    <row r="366" spans="1:12" x14ac:dyDescent="0.2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</row>
    <row r="367" spans="1:12" x14ac:dyDescent="0.2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</row>
    <row r="368" spans="1:12" x14ac:dyDescent="0.2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</row>
    <row r="369" spans="1:12" x14ac:dyDescent="0.2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</row>
    <row r="370" spans="1:12" x14ac:dyDescent="0.2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</row>
    <row r="371" spans="1:12" x14ac:dyDescent="0.2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</row>
    <row r="372" spans="1:12" x14ac:dyDescent="0.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</row>
    <row r="373" spans="1:12" x14ac:dyDescent="0.2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</row>
    <row r="374" spans="1:12" x14ac:dyDescent="0.2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</row>
    <row r="375" spans="1:12" x14ac:dyDescent="0.2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</row>
    <row r="376" spans="1:12" x14ac:dyDescent="0.2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</row>
    <row r="377" spans="1:12" x14ac:dyDescent="0.2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</row>
    <row r="378" spans="1:12" x14ac:dyDescent="0.2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</row>
    <row r="379" spans="1:12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</row>
    <row r="380" spans="1:12" x14ac:dyDescent="0.2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</row>
    <row r="381" spans="1:12" x14ac:dyDescent="0.2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</row>
    <row r="382" spans="1:12" x14ac:dyDescent="0.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</row>
    <row r="383" spans="1:12" x14ac:dyDescent="0.2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</row>
    <row r="384" spans="1:12" x14ac:dyDescent="0.2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</row>
    <row r="385" spans="1:12" x14ac:dyDescent="0.2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</row>
    <row r="386" spans="1:12" x14ac:dyDescent="0.2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</row>
    <row r="387" spans="1:12" x14ac:dyDescent="0.2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</row>
    <row r="388" spans="1:12" x14ac:dyDescent="0.2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</row>
    <row r="389" spans="1:12" x14ac:dyDescent="0.2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</row>
    <row r="390" spans="1:12" x14ac:dyDescent="0.2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</row>
    <row r="391" spans="1:12" x14ac:dyDescent="0.2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</row>
    <row r="392" spans="1:12" x14ac:dyDescent="0.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</row>
    <row r="393" spans="1:12" x14ac:dyDescent="0.2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</row>
    <row r="394" spans="1:12" x14ac:dyDescent="0.2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</row>
    <row r="395" spans="1:12" x14ac:dyDescent="0.2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</row>
    <row r="396" spans="1:12" x14ac:dyDescent="0.2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</row>
    <row r="397" spans="1:12" x14ac:dyDescent="0.2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</row>
    <row r="398" spans="1:12" x14ac:dyDescent="0.2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</row>
    <row r="399" spans="1:12" x14ac:dyDescent="0.2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</row>
    <row r="400" spans="1:12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</row>
    <row r="401" spans="1:12" x14ac:dyDescent="0.2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</row>
    <row r="402" spans="1:12" x14ac:dyDescent="0.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</row>
    <row r="403" spans="1:12" x14ac:dyDescent="0.2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</row>
    <row r="404" spans="1:12" x14ac:dyDescent="0.2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</row>
    <row r="405" spans="1:12" x14ac:dyDescent="0.2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</row>
    <row r="406" spans="1:12" x14ac:dyDescent="0.2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</row>
    <row r="407" spans="1:12" x14ac:dyDescent="0.2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</row>
    <row r="408" spans="1:12" x14ac:dyDescent="0.2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</row>
    <row r="409" spans="1:12" x14ac:dyDescent="0.2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</row>
    <row r="410" spans="1:12" x14ac:dyDescent="0.2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</row>
    <row r="411" spans="1:12" x14ac:dyDescent="0.2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</row>
    <row r="412" spans="1:12" x14ac:dyDescent="0.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</row>
    <row r="413" spans="1:12" x14ac:dyDescent="0.2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</row>
    <row r="414" spans="1:12" x14ac:dyDescent="0.2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</row>
    <row r="415" spans="1:12" x14ac:dyDescent="0.2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</row>
    <row r="416" spans="1:12" x14ac:dyDescent="0.2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</row>
    <row r="417" spans="1:12" x14ac:dyDescent="0.2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</row>
    <row r="418" spans="1:12" x14ac:dyDescent="0.2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</row>
    <row r="419" spans="1:12" x14ac:dyDescent="0.2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</row>
    <row r="420" spans="1:12" x14ac:dyDescent="0.2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</row>
    <row r="421" spans="1:12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</row>
    <row r="422" spans="1:12" x14ac:dyDescent="0.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</row>
    <row r="423" spans="1:12" x14ac:dyDescent="0.2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</row>
    <row r="424" spans="1:12" x14ac:dyDescent="0.2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</row>
    <row r="425" spans="1:12" x14ac:dyDescent="0.2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</row>
    <row r="426" spans="1:12" x14ac:dyDescent="0.2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</row>
    <row r="427" spans="1:12" x14ac:dyDescent="0.2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</row>
    <row r="428" spans="1:12" x14ac:dyDescent="0.2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</row>
    <row r="429" spans="1:12" x14ac:dyDescent="0.2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</row>
    <row r="430" spans="1:12" x14ac:dyDescent="0.2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</row>
    <row r="431" spans="1:12" x14ac:dyDescent="0.2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</row>
    <row r="432" spans="1:12" x14ac:dyDescent="0.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</row>
    <row r="433" spans="1:12" x14ac:dyDescent="0.2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</row>
    <row r="434" spans="1:12" x14ac:dyDescent="0.2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</row>
    <row r="435" spans="1:12" x14ac:dyDescent="0.2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</row>
    <row r="436" spans="1:12" x14ac:dyDescent="0.2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</row>
    <row r="437" spans="1:12" x14ac:dyDescent="0.2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</row>
    <row r="438" spans="1:12" x14ac:dyDescent="0.2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</row>
    <row r="439" spans="1:12" x14ac:dyDescent="0.2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</row>
    <row r="440" spans="1:12" x14ac:dyDescent="0.2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</row>
    <row r="441" spans="1:12" x14ac:dyDescent="0.2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</row>
    <row r="442" spans="1:12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</row>
    <row r="443" spans="1:12" x14ac:dyDescent="0.2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</row>
    <row r="444" spans="1:12" x14ac:dyDescent="0.2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</row>
    <row r="445" spans="1:12" x14ac:dyDescent="0.2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</row>
    <row r="446" spans="1:12" x14ac:dyDescent="0.2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</row>
    <row r="447" spans="1:12" x14ac:dyDescent="0.2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</row>
    <row r="448" spans="1:12" x14ac:dyDescent="0.2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</row>
    <row r="449" spans="1:12" x14ac:dyDescent="0.2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</row>
    <row r="450" spans="1:12" x14ac:dyDescent="0.2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</row>
    <row r="451" spans="1:12" x14ac:dyDescent="0.2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</row>
    <row r="452" spans="1:12" x14ac:dyDescent="0.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</row>
    <row r="453" spans="1:12" x14ac:dyDescent="0.2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</row>
    <row r="454" spans="1:12" x14ac:dyDescent="0.2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</row>
    <row r="455" spans="1:12" x14ac:dyDescent="0.2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</row>
    <row r="456" spans="1:12" x14ac:dyDescent="0.2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</row>
    <row r="457" spans="1:12" x14ac:dyDescent="0.2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</row>
    <row r="458" spans="1:12" x14ac:dyDescent="0.2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</row>
    <row r="459" spans="1:12" x14ac:dyDescent="0.2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</row>
    <row r="460" spans="1:12" x14ac:dyDescent="0.2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</row>
    <row r="461" spans="1:12" x14ac:dyDescent="0.2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</row>
    <row r="462" spans="1:12" x14ac:dyDescent="0.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</row>
    <row r="463" spans="1:12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</row>
    <row r="464" spans="1:12" x14ac:dyDescent="0.2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</row>
    <row r="465" spans="1:12" x14ac:dyDescent="0.2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</row>
    <row r="466" spans="1:12" x14ac:dyDescent="0.2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</row>
    <row r="467" spans="1:12" x14ac:dyDescent="0.2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</row>
    <row r="468" spans="1:12" x14ac:dyDescent="0.2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</row>
    <row r="469" spans="1:12" x14ac:dyDescent="0.2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</row>
    <row r="470" spans="1:12" x14ac:dyDescent="0.2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</row>
    <row r="471" spans="1:12" x14ac:dyDescent="0.2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</row>
    <row r="472" spans="1:12" x14ac:dyDescent="0.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</row>
    <row r="473" spans="1:12" x14ac:dyDescent="0.2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</row>
    <row r="474" spans="1:12" x14ac:dyDescent="0.2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</row>
    <row r="475" spans="1:12" x14ac:dyDescent="0.2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</row>
    <row r="476" spans="1:12" x14ac:dyDescent="0.2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</row>
    <row r="477" spans="1:12" x14ac:dyDescent="0.2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</row>
    <row r="478" spans="1:12" x14ac:dyDescent="0.2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</row>
    <row r="479" spans="1:12" x14ac:dyDescent="0.2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</row>
    <row r="480" spans="1:12" x14ac:dyDescent="0.2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</row>
    <row r="481" spans="1:12" x14ac:dyDescent="0.2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</row>
    <row r="482" spans="1:12" x14ac:dyDescent="0.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</row>
    <row r="483" spans="1:12" x14ac:dyDescent="0.2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</row>
    <row r="484" spans="1:12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</row>
    <row r="485" spans="1:12" x14ac:dyDescent="0.2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</row>
    <row r="486" spans="1:12" x14ac:dyDescent="0.2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</row>
    <row r="487" spans="1:12" x14ac:dyDescent="0.2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</row>
    <row r="488" spans="1:12" x14ac:dyDescent="0.2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</row>
    <row r="489" spans="1:12" x14ac:dyDescent="0.2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</row>
    <row r="490" spans="1:12" x14ac:dyDescent="0.2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</row>
    <row r="491" spans="1:12" x14ac:dyDescent="0.2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</row>
    <row r="492" spans="1:12" x14ac:dyDescent="0.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</row>
    <row r="493" spans="1:12" x14ac:dyDescent="0.2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</row>
    <row r="494" spans="1:12" x14ac:dyDescent="0.2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</row>
    <row r="495" spans="1:12" x14ac:dyDescent="0.2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</row>
    <row r="496" spans="1:12" x14ac:dyDescent="0.2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</row>
    <row r="497" spans="1:12" x14ac:dyDescent="0.2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</row>
    <row r="498" spans="1:12" x14ac:dyDescent="0.2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</row>
    <row r="499" spans="1:12" x14ac:dyDescent="0.2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</row>
    <row r="500" spans="1:12" x14ac:dyDescent="0.2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</row>
    <row r="501" spans="1:12" x14ac:dyDescent="0.2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</row>
    <row r="502" spans="1:12" x14ac:dyDescent="0.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</row>
    <row r="503" spans="1:12" x14ac:dyDescent="0.2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</row>
    <row r="504" spans="1:12" x14ac:dyDescent="0.2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</row>
    <row r="505" spans="1:12" x14ac:dyDescent="0.2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</row>
    <row r="506" spans="1:12" x14ac:dyDescent="0.2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</row>
    <row r="507" spans="1:12" x14ac:dyDescent="0.2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</row>
    <row r="508" spans="1:12" x14ac:dyDescent="0.2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</row>
    <row r="509" spans="1:12" x14ac:dyDescent="0.2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</row>
    <row r="510" spans="1:12" x14ac:dyDescent="0.2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</row>
    <row r="511" spans="1:12" x14ac:dyDescent="0.2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</row>
    <row r="512" spans="1:12" x14ac:dyDescent="0.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</row>
    <row r="513" spans="1:12" x14ac:dyDescent="0.2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</row>
    <row r="514" spans="1:12" x14ac:dyDescent="0.2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</row>
    <row r="515" spans="1:12" x14ac:dyDescent="0.2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</row>
    <row r="516" spans="1:12" x14ac:dyDescent="0.2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</row>
    <row r="517" spans="1:12" x14ac:dyDescent="0.2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</row>
    <row r="518" spans="1:12" x14ac:dyDescent="0.2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</row>
    <row r="519" spans="1:12" x14ac:dyDescent="0.2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</row>
    <row r="520" spans="1:12" x14ac:dyDescent="0.2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</row>
    <row r="521" spans="1:12" x14ac:dyDescent="0.2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</row>
    <row r="522" spans="1:12" x14ac:dyDescent="0.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</row>
    <row r="523" spans="1:12" x14ac:dyDescent="0.2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</row>
    <row r="524" spans="1:12" x14ac:dyDescent="0.2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</row>
    <row r="525" spans="1:12" x14ac:dyDescent="0.2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</row>
    <row r="526" spans="1:12" x14ac:dyDescent="0.2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</row>
    <row r="527" spans="1:12" x14ac:dyDescent="0.2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</row>
    <row r="528" spans="1:12" x14ac:dyDescent="0.2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</row>
    <row r="529" spans="1:12" x14ac:dyDescent="0.2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</row>
    <row r="530" spans="1:12" x14ac:dyDescent="0.2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</row>
    <row r="531" spans="1:12" x14ac:dyDescent="0.2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</row>
    <row r="532" spans="1:12" x14ac:dyDescent="0.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</row>
    <row r="533" spans="1:12" x14ac:dyDescent="0.2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</row>
    <row r="534" spans="1:12" x14ac:dyDescent="0.2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</row>
    <row r="535" spans="1:12" x14ac:dyDescent="0.2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</row>
    <row r="536" spans="1:12" x14ac:dyDescent="0.2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</row>
    <row r="537" spans="1:12" x14ac:dyDescent="0.2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</row>
    <row r="538" spans="1:12" x14ac:dyDescent="0.2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</row>
    <row r="539" spans="1:12" x14ac:dyDescent="0.2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</row>
    <row r="540" spans="1:12" x14ac:dyDescent="0.2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</row>
    <row r="541" spans="1:12" x14ac:dyDescent="0.2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</row>
    <row r="542" spans="1:12" x14ac:dyDescent="0.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</row>
    <row r="543" spans="1:12" x14ac:dyDescent="0.2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</row>
    <row r="544" spans="1:12" x14ac:dyDescent="0.2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</row>
    <row r="545" spans="1:12" x14ac:dyDescent="0.2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</row>
    <row r="546" spans="1:12" x14ac:dyDescent="0.2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</row>
    <row r="547" spans="1:12" x14ac:dyDescent="0.2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</row>
    <row r="548" spans="1:12" x14ac:dyDescent="0.2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</row>
    <row r="549" spans="1:12" x14ac:dyDescent="0.2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</row>
    <row r="550" spans="1:12" x14ac:dyDescent="0.2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</row>
    <row r="551" spans="1:12" x14ac:dyDescent="0.2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</row>
    <row r="552" spans="1:12" x14ac:dyDescent="0.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</row>
    <row r="553" spans="1:12" x14ac:dyDescent="0.2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</row>
    <row r="554" spans="1:12" x14ac:dyDescent="0.2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</row>
    <row r="555" spans="1:12" x14ac:dyDescent="0.2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</row>
    <row r="556" spans="1:12" x14ac:dyDescent="0.2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</row>
    <row r="557" spans="1:12" x14ac:dyDescent="0.2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</row>
    <row r="558" spans="1:12" x14ac:dyDescent="0.2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</row>
    <row r="559" spans="1:12" x14ac:dyDescent="0.2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</row>
    <row r="560" spans="1:12" x14ac:dyDescent="0.2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</row>
    <row r="561" spans="1:12" x14ac:dyDescent="0.2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</row>
    <row r="562" spans="1:12" x14ac:dyDescent="0.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</row>
    <row r="563" spans="1:12" x14ac:dyDescent="0.2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</row>
    <row r="564" spans="1:12" x14ac:dyDescent="0.2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</row>
    <row r="565" spans="1:12" x14ac:dyDescent="0.2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</row>
    <row r="566" spans="1:12" x14ac:dyDescent="0.2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</row>
    <row r="567" spans="1:12" x14ac:dyDescent="0.2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</row>
    <row r="568" spans="1:12" x14ac:dyDescent="0.2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</row>
    <row r="569" spans="1:12" x14ac:dyDescent="0.2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</row>
    <row r="570" spans="1:12" x14ac:dyDescent="0.2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</row>
    <row r="571" spans="1:12" x14ac:dyDescent="0.2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</row>
    <row r="572" spans="1:12" x14ac:dyDescent="0.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</row>
    <row r="573" spans="1:12" x14ac:dyDescent="0.2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</row>
    <row r="574" spans="1:12" x14ac:dyDescent="0.2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</row>
    <row r="575" spans="1:12" x14ac:dyDescent="0.2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</row>
    <row r="576" spans="1:12" x14ac:dyDescent="0.2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</row>
    <row r="577" spans="1:12" x14ac:dyDescent="0.2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</row>
    <row r="578" spans="1:12" x14ac:dyDescent="0.2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</row>
    <row r="579" spans="1:12" x14ac:dyDescent="0.2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</row>
    <row r="580" spans="1:12" x14ac:dyDescent="0.2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</row>
    <row r="581" spans="1:12" x14ac:dyDescent="0.2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</row>
    <row r="582" spans="1:12" x14ac:dyDescent="0.2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</row>
    <row r="583" spans="1:12" x14ac:dyDescent="0.2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</row>
    <row r="584" spans="1:12" x14ac:dyDescent="0.2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</row>
    <row r="585" spans="1:12" x14ac:dyDescent="0.2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</row>
    <row r="586" spans="1:12" x14ac:dyDescent="0.2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</row>
    <row r="587" spans="1:12" x14ac:dyDescent="0.2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</row>
    <row r="588" spans="1:12" x14ac:dyDescent="0.2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</row>
    <row r="589" spans="1:12" x14ac:dyDescent="0.2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</row>
    <row r="590" spans="1:12" x14ac:dyDescent="0.2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</row>
    <row r="591" spans="1:12" x14ac:dyDescent="0.2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</row>
    <row r="592" spans="1:12" x14ac:dyDescent="0.2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</row>
    <row r="593" spans="1:12" x14ac:dyDescent="0.2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</row>
    <row r="594" spans="1:12" x14ac:dyDescent="0.2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</row>
    <row r="595" spans="1:12" x14ac:dyDescent="0.2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</row>
    <row r="596" spans="1:12" x14ac:dyDescent="0.2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</row>
    <row r="597" spans="1:12" x14ac:dyDescent="0.2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</row>
    <row r="598" spans="1:12" x14ac:dyDescent="0.2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</row>
    <row r="599" spans="1:12" x14ac:dyDescent="0.2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</row>
    <row r="600" spans="1:12" x14ac:dyDescent="0.2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</row>
    <row r="601" spans="1:12" x14ac:dyDescent="0.2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</row>
    <row r="602" spans="1:12" x14ac:dyDescent="0.2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</row>
    <row r="603" spans="1:12" x14ac:dyDescent="0.2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</row>
    <row r="604" spans="1:12" x14ac:dyDescent="0.2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</row>
    <row r="605" spans="1:12" x14ac:dyDescent="0.2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</row>
    <row r="606" spans="1:12" x14ac:dyDescent="0.2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</row>
    <row r="607" spans="1:12" x14ac:dyDescent="0.2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</row>
    <row r="608" spans="1:12" x14ac:dyDescent="0.2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</row>
    <row r="609" spans="1:12" x14ac:dyDescent="0.2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</row>
    <row r="610" spans="1:12" x14ac:dyDescent="0.2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</row>
    <row r="611" spans="1:12" x14ac:dyDescent="0.2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</row>
    <row r="612" spans="1:12" x14ac:dyDescent="0.2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</row>
    <row r="613" spans="1:12" x14ac:dyDescent="0.2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</row>
    <row r="614" spans="1:12" x14ac:dyDescent="0.2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</row>
    <row r="615" spans="1:12" x14ac:dyDescent="0.2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</row>
    <row r="616" spans="1:12" x14ac:dyDescent="0.2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</row>
    <row r="617" spans="1:12" x14ac:dyDescent="0.2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</row>
    <row r="618" spans="1:12" x14ac:dyDescent="0.2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</row>
    <row r="619" spans="1:12" x14ac:dyDescent="0.2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</row>
    <row r="620" spans="1:12" x14ac:dyDescent="0.2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</row>
    <row r="621" spans="1:12" x14ac:dyDescent="0.2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</row>
    <row r="622" spans="1:12" x14ac:dyDescent="0.2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</row>
    <row r="623" spans="1:12" x14ac:dyDescent="0.2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</row>
    <row r="624" spans="1:12" x14ac:dyDescent="0.2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</row>
    <row r="625" spans="1:12" x14ac:dyDescent="0.2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</row>
    <row r="626" spans="1:12" x14ac:dyDescent="0.2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</row>
    <row r="627" spans="1:12" x14ac:dyDescent="0.2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</row>
    <row r="628" spans="1:12" x14ac:dyDescent="0.2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</row>
    <row r="629" spans="1:12" x14ac:dyDescent="0.2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</row>
    <row r="630" spans="1:12" x14ac:dyDescent="0.2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</row>
    <row r="631" spans="1:12" x14ac:dyDescent="0.2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</row>
    <row r="632" spans="1:12" x14ac:dyDescent="0.2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</row>
    <row r="633" spans="1:12" x14ac:dyDescent="0.2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</row>
    <row r="634" spans="1:12" x14ac:dyDescent="0.2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</row>
    <row r="635" spans="1:12" x14ac:dyDescent="0.2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</row>
    <row r="636" spans="1:12" x14ac:dyDescent="0.2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</row>
    <row r="637" spans="1:12" x14ac:dyDescent="0.2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</row>
    <row r="638" spans="1:12" x14ac:dyDescent="0.2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</row>
    <row r="639" spans="1:12" x14ac:dyDescent="0.2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</row>
    <row r="640" spans="1:12" x14ac:dyDescent="0.2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</row>
    <row r="641" spans="1:12" x14ac:dyDescent="0.2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</row>
    <row r="642" spans="1:12" x14ac:dyDescent="0.2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</row>
    <row r="643" spans="1:12" x14ac:dyDescent="0.2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</row>
    <row r="644" spans="1:12" x14ac:dyDescent="0.2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</row>
    <row r="645" spans="1:12" x14ac:dyDescent="0.2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</row>
    <row r="646" spans="1:12" x14ac:dyDescent="0.2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</row>
    <row r="647" spans="1:12" x14ac:dyDescent="0.2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</row>
    <row r="648" spans="1:12" x14ac:dyDescent="0.2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</row>
    <row r="649" spans="1:12" x14ac:dyDescent="0.2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</row>
    <row r="650" spans="1:12" x14ac:dyDescent="0.2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</row>
    <row r="651" spans="1:12" x14ac:dyDescent="0.2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</row>
    <row r="652" spans="1:12" x14ac:dyDescent="0.2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</row>
    <row r="653" spans="1:12" x14ac:dyDescent="0.2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</row>
    <row r="654" spans="1:12" x14ac:dyDescent="0.2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</row>
    <row r="655" spans="1:12" x14ac:dyDescent="0.2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</row>
    <row r="656" spans="1:12" x14ac:dyDescent="0.2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</row>
    <row r="657" spans="1:12" x14ac:dyDescent="0.2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</row>
    <row r="658" spans="1:12" x14ac:dyDescent="0.2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</row>
    <row r="659" spans="1:12" x14ac:dyDescent="0.2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</row>
    <row r="660" spans="1:12" x14ac:dyDescent="0.2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</row>
    <row r="661" spans="1:12" x14ac:dyDescent="0.2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</row>
    <row r="662" spans="1:12" x14ac:dyDescent="0.2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</row>
    <row r="663" spans="1:12" x14ac:dyDescent="0.2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</row>
    <row r="664" spans="1:12" x14ac:dyDescent="0.2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</row>
    <row r="665" spans="1:12" x14ac:dyDescent="0.2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</row>
    <row r="666" spans="1:12" x14ac:dyDescent="0.2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</row>
    <row r="667" spans="1:12" x14ac:dyDescent="0.2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</row>
    <row r="668" spans="1:12" x14ac:dyDescent="0.2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</row>
    <row r="669" spans="1:12" x14ac:dyDescent="0.2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</row>
    <row r="670" spans="1:12" x14ac:dyDescent="0.2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</row>
    <row r="671" spans="1:12" x14ac:dyDescent="0.2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</row>
    <row r="672" spans="1:12" x14ac:dyDescent="0.2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</row>
    <row r="673" spans="1:12" x14ac:dyDescent="0.2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</row>
    <row r="674" spans="1:12" x14ac:dyDescent="0.2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</row>
    <row r="675" spans="1:12" x14ac:dyDescent="0.2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</row>
    <row r="676" spans="1:12" x14ac:dyDescent="0.2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</row>
    <row r="677" spans="1:12" x14ac:dyDescent="0.2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</row>
    <row r="678" spans="1:12" x14ac:dyDescent="0.2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</row>
    <row r="679" spans="1:12" x14ac:dyDescent="0.2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</row>
    <row r="680" spans="1:12" x14ac:dyDescent="0.2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</row>
    <row r="681" spans="1:12" x14ac:dyDescent="0.2">
      <c r="L681" s="68"/>
    </row>
    <row r="682" spans="1:12" x14ac:dyDescent="0.2">
      <c r="L682" s="68"/>
    </row>
    <row r="683" spans="1:12" x14ac:dyDescent="0.2">
      <c r="L683" s="68"/>
    </row>
    <row r="684" spans="1:12" x14ac:dyDescent="0.2">
      <c r="L684" s="68"/>
    </row>
    <row r="685" spans="1:12" x14ac:dyDescent="0.2">
      <c r="L685" s="68"/>
    </row>
    <row r="686" spans="1:12" x14ac:dyDescent="0.2">
      <c r="L686" s="68"/>
    </row>
    <row r="687" spans="1:12" x14ac:dyDescent="0.2">
      <c r="L687" s="68"/>
    </row>
    <row r="688" spans="1:12" x14ac:dyDescent="0.2">
      <c r="L688" s="68"/>
    </row>
    <row r="689" spans="12:12" x14ac:dyDescent="0.2">
      <c r="L689" s="68"/>
    </row>
  </sheetData>
  <mergeCells count="4">
    <mergeCell ref="A1:O2"/>
    <mergeCell ref="E5:F5"/>
    <mergeCell ref="G5:H5"/>
    <mergeCell ref="K8:M8"/>
  </mergeCells>
  <phoneticPr fontId="13" type="noConversion"/>
  <conditionalFormatting sqref="G7 G9">
    <cfRule type="expression" dxfId="12" priority="6" stopIfTrue="1">
      <formula>IF(AND($F$7=$F$9,$F$7&lt;&gt;"",$F$9&lt;&gt;""),1,0)</formula>
    </cfRule>
  </conditionalFormatting>
  <conditionalFormatting sqref="G11 G13">
    <cfRule type="expression" dxfId="11" priority="7" stopIfTrue="1">
      <formula>IF(AND($F$11=$F$13,$F$11&lt;&gt;"",$F$13&lt;&gt;""),1,0)</formula>
    </cfRule>
  </conditionalFormatting>
  <conditionalFormatting sqref="E8">
    <cfRule type="expression" dxfId="10" priority="8" stopIfTrue="1">
      <formula>IF(OR($E$8="hoy!",$E$8="en juego"),1,0)</formula>
    </cfRule>
  </conditionalFormatting>
  <conditionalFormatting sqref="E12">
    <cfRule type="expression" dxfId="9" priority="9" stopIfTrue="1">
      <formula>IF(OR($E$12="hoy!",$E$12="en juego"),1,0)</formula>
    </cfRule>
  </conditionalFormatting>
  <conditionalFormatting sqref="A8:C8">
    <cfRule type="expression" dxfId="8" priority="4" stopIfTrue="1">
      <formula>IF(OR($E$8="en juego",$E$8="hoy!"),1,0)</formula>
    </cfRule>
  </conditionalFormatting>
  <conditionalFormatting sqref="D8">
    <cfRule type="expression" dxfId="7" priority="3" stopIfTrue="1">
      <formula>IF(OR($E$13="en juego",$E$13="hoy!"),1,0)</formula>
    </cfRule>
  </conditionalFormatting>
  <conditionalFormatting sqref="A12:C12">
    <cfRule type="expression" dxfId="6" priority="2" stopIfTrue="1">
      <formula>IF(OR($E$8="en juego",$E$8="hoy!"),1,0)</formula>
    </cfRule>
  </conditionalFormatting>
  <conditionalFormatting sqref="D12">
    <cfRule type="expression" dxfId="5" priority="1" stopIfTrue="1">
      <formula>IF(OR($E$13="en juego",$E$13="hoy!"),1,0)</formula>
    </cfRule>
  </conditionalFormatting>
  <dataValidations count="3">
    <dataValidation type="whole" allowBlank="1" showInputMessage="1" showErrorMessage="1" errorTitle="Dato no válido." error="Ingrese sólo un número entero_x000a_entre 0 y 99." sqref="F7 F11">
      <formula1>0</formula1>
      <formula2>99</formula2>
    </dataValidation>
    <dataValidation type="whole" allowBlank="1" showInputMessage="1" showErrorMessage="1" errorTitle="Dato no válido" error="Ingrese sólo un número entero_x000a_entre 0 y 99." sqref="F9 F13">
      <formula1>0</formula1>
      <formula2>99</formula2>
    </dataValidation>
    <dataValidation type="custom" showErrorMessage="1" errorTitle="Dato no válido" error="Debe introducir antes el resultado del partido." sqref="G7 G9 G11 G13">
      <formula1>IF(F7&lt;&gt;"",1,0)</formula1>
    </dataValidation>
  </dataValidation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U693"/>
  <sheetViews>
    <sheetView showGridLines="0" showOutlineSymbols="0" workbookViewId="0">
      <selection activeCell="D10" sqref="D10"/>
    </sheetView>
  </sheetViews>
  <sheetFormatPr baseColWidth="10" defaultColWidth="9.140625" defaultRowHeight="12.75" x14ac:dyDescent="0.2"/>
  <cols>
    <col min="1" max="1" width="14" style="43" customWidth="1"/>
    <col min="2" max="2" width="29" style="43" customWidth="1"/>
    <col min="3" max="3" width="22.5703125" style="43" customWidth="1"/>
    <col min="4" max="4" width="17.7109375" style="43" customWidth="1"/>
    <col min="5" max="5" width="25.5703125" style="43" customWidth="1"/>
    <col min="6" max="6" width="3.7109375" style="43" customWidth="1"/>
    <col min="7" max="7" width="2" style="43" customWidth="1"/>
    <col min="8" max="8" width="6.42578125" style="43" customWidth="1"/>
    <col min="9" max="9" width="11.7109375" style="43" customWidth="1"/>
    <col min="10" max="10" width="15.7109375" style="43" customWidth="1"/>
    <col min="11" max="11" width="3.7109375" style="43" customWidth="1"/>
    <col min="12" max="12" width="7.7109375" style="43" bestFit="1" customWidth="1"/>
    <col min="13" max="13" width="12.140625" style="43" customWidth="1"/>
    <col min="14" max="14" width="1.7109375" style="43" customWidth="1"/>
    <col min="15" max="16384" width="9.140625" style="43"/>
  </cols>
  <sheetData>
    <row r="1" spans="1:21" s="41" customFormat="1" ht="68.25" customHeight="1" x14ac:dyDescent="0.2">
      <c r="A1" s="497" t="s">
        <v>256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39"/>
      <c r="Q1" s="39"/>
      <c r="R1" s="39"/>
      <c r="S1" s="40"/>
      <c r="T1" s="40"/>
      <c r="U1" s="40"/>
    </row>
    <row r="2" spans="1:21" s="41" customFormat="1" ht="68.25" customHeight="1" x14ac:dyDescent="0.2">
      <c r="A2" s="498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9"/>
      <c r="Q2" s="39"/>
      <c r="R2" s="39"/>
      <c r="S2" s="40"/>
      <c r="T2" s="40"/>
      <c r="U2" s="40"/>
    </row>
    <row r="3" spans="1:21" ht="12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45"/>
      <c r="R3" s="42"/>
    </row>
    <row r="4" spans="1:21" ht="9.7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45"/>
      <c r="R4" s="42"/>
    </row>
    <row r="5" spans="1:21" ht="14.25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45"/>
      <c r="R5" s="42"/>
    </row>
    <row r="6" spans="1:21" ht="12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45"/>
      <c r="R6" s="42"/>
    </row>
    <row r="7" spans="1:21" ht="20.25" customHeight="1" thickBot="1" x14ac:dyDescent="0.25">
      <c r="A7" s="336" t="s">
        <v>253</v>
      </c>
      <c r="B7" s="336" t="s">
        <v>67</v>
      </c>
      <c r="C7" s="336" t="s">
        <v>248</v>
      </c>
      <c r="D7" s="336" t="s">
        <v>69</v>
      </c>
      <c r="E7" s="492" t="s">
        <v>247</v>
      </c>
      <c r="F7" s="494"/>
      <c r="G7" s="495"/>
      <c r="H7" s="496"/>
      <c r="I7" s="337"/>
      <c r="J7" s="338"/>
      <c r="K7" s="45"/>
      <c r="L7" s="45"/>
      <c r="M7" s="45"/>
      <c r="N7" s="45"/>
      <c r="O7" s="45"/>
      <c r="P7" s="45"/>
      <c r="Q7" s="45"/>
      <c r="R7" s="42"/>
    </row>
    <row r="8" spans="1:21" ht="14.25" customHeight="1" x14ac:dyDescent="0.2">
      <c r="A8" s="365"/>
      <c r="B8" s="366"/>
      <c r="C8" s="46"/>
      <c r="D8" s="46"/>
      <c r="E8" s="59"/>
      <c r="F8" s="357"/>
      <c r="G8" s="59"/>
      <c r="H8" s="59"/>
      <c r="I8" s="59"/>
      <c r="J8" s="355"/>
      <c r="K8" s="45"/>
      <c r="L8" s="45"/>
      <c r="M8" s="45"/>
      <c r="N8" s="45"/>
      <c r="O8" s="45"/>
      <c r="P8" s="45"/>
      <c r="Q8" s="45"/>
      <c r="R8" s="42"/>
    </row>
    <row r="9" spans="1:21" ht="29.25" customHeight="1" thickBot="1" x14ac:dyDescent="0.25">
      <c r="A9" s="365"/>
      <c r="B9" s="366"/>
      <c r="C9" s="46"/>
      <c r="D9" s="46"/>
      <c r="E9" s="56" t="str">
        <f ca="1">Semifinal!J8</f>
        <v>KA-POOM</v>
      </c>
      <c r="F9" s="57"/>
      <c r="G9" s="58"/>
      <c r="H9" s="59"/>
      <c r="I9" s="59"/>
      <c r="J9" s="355"/>
      <c r="K9" s="45"/>
      <c r="L9" s="45"/>
      <c r="M9" s="45"/>
      <c r="N9" s="45"/>
      <c r="O9" s="45"/>
      <c r="P9" s="45"/>
      <c r="Q9" s="45"/>
      <c r="R9" s="42"/>
    </row>
    <row r="10" spans="1:21" ht="27" customHeight="1" thickBot="1" x14ac:dyDescent="0.25">
      <c r="A10" s="339"/>
      <c r="B10" s="340" t="s">
        <v>251</v>
      </c>
      <c r="C10" s="341">
        <v>41985</v>
      </c>
      <c r="D10" s="342" t="s">
        <v>261</v>
      </c>
      <c r="E10" s="367" t="str">
        <f>IF(OR(C10="",D10="",C10&lt;$L$4),"",IF(C10=$L$4,IF(AND(D10&lt;=$S$28,$S$28&lt;=(D10+0.08333333333)),"en juego",IF($S$28&lt;D10,"hoy!","finalizado")),IF($L$4&gt;C10,"finalizado","")))</f>
        <v/>
      </c>
      <c r="F10" s="357"/>
      <c r="G10" s="60"/>
      <c r="H10" s="61"/>
      <c r="I10" s="59"/>
      <c r="J10" s="368" t="str">
        <f ca="1">IF(AND(E9&lt;&gt;"",E11&lt;&gt;""),IF(OR(F9="",F11="",AND(F9=F11,OR(G9="",G11=""))),"CAMPEÓN",IF(F9=F11,IF(G9&gt;G11,E9,E11),IF(F9&gt;F11,E9,E11))),"")</f>
        <v>CAMPEÓN</v>
      </c>
      <c r="K10" s="45"/>
      <c r="L10" s="45"/>
      <c r="M10" s="45"/>
      <c r="N10" s="45"/>
      <c r="O10" s="45"/>
      <c r="P10" s="45"/>
      <c r="Q10" s="45"/>
      <c r="R10" s="42"/>
    </row>
    <row r="11" spans="1:21" ht="24.75" customHeight="1" x14ac:dyDescent="0.2">
      <c r="A11" s="365"/>
      <c r="B11" s="366"/>
      <c r="C11" s="46"/>
      <c r="D11" s="46"/>
      <c r="E11" s="56" t="str">
        <f ca="1">Semifinal!J12</f>
        <v>SF2</v>
      </c>
      <c r="F11" s="57"/>
      <c r="G11" s="62"/>
      <c r="H11" s="46"/>
      <c r="I11" s="364" t="str">
        <f ca="1">IF(OR(J10="CAMPEÓN",J10=""),"","CAMPEONES DE INGENIERIA 2013 II")</f>
        <v/>
      </c>
      <c r="J11" s="369"/>
      <c r="K11" s="364"/>
      <c r="L11" s="364"/>
      <c r="M11" s="45"/>
      <c r="N11" s="45"/>
      <c r="O11" s="45"/>
      <c r="P11" s="45"/>
      <c r="Q11" s="45"/>
      <c r="R11" s="42"/>
    </row>
    <row r="12" spans="1:21" ht="15" customHeight="1" x14ac:dyDescent="0.2">
      <c r="A12" s="365"/>
      <c r="B12" s="366"/>
      <c r="C12" s="59"/>
      <c r="D12" s="59"/>
      <c r="E12" s="59"/>
      <c r="F12" s="59"/>
      <c r="G12" s="59"/>
      <c r="H12" s="59"/>
      <c r="I12" s="59"/>
      <c r="J12" s="355"/>
      <c r="K12" s="45"/>
      <c r="L12" s="45"/>
      <c r="M12" s="45"/>
      <c r="N12" s="45"/>
      <c r="O12" s="63"/>
      <c r="P12" s="63"/>
      <c r="Q12" s="63"/>
    </row>
    <row r="13" spans="1:21" ht="15" customHeight="1" thickBot="1" x14ac:dyDescent="0.25">
      <c r="A13" s="370"/>
      <c r="B13" s="371"/>
      <c r="C13" s="372"/>
      <c r="D13" s="372"/>
      <c r="E13" s="372"/>
      <c r="F13" s="372"/>
      <c r="G13" s="372"/>
      <c r="H13" s="372"/>
      <c r="I13" s="372"/>
      <c r="J13" s="373"/>
      <c r="K13" s="45"/>
      <c r="L13" s="45"/>
      <c r="M13" s="45"/>
      <c r="N13" s="45"/>
      <c r="O13" s="63"/>
      <c r="P13" s="63"/>
      <c r="Q13" s="63"/>
    </row>
    <row r="14" spans="1:21" ht="16.5" customHeight="1" x14ac:dyDescent="0.2">
      <c r="A14" s="53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3"/>
      <c r="P14" s="63"/>
      <c r="Q14" s="63"/>
    </row>
    <row r="15" spans="1:21" ht="18" customHeight="1" x14ac:dyDescent="0.2">
      <c r="A15" s="53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3"/>
      <c r="P15" s="63"/>
      <c r="Q15" s="63"/>
    </row>
    <row r="16" spans="1:21" ht="18" customHeight="1" x14ac:dyDescent="0.2">
      <c r="A16" s="54" t="str">
        <f>IF(OR(E10="en juego",E10="hoy!",E10="finalizado"),"Ø","")</f>
        <v/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63"/>
      <c r="P16" s="63"/>
      <c r="Q16" s="63"/>
    </row>
    <row r="17" spans="1:19" ht="18" customHeight="1" x14ac:dyDescent="0.2">
      <c r="A17" s="47"/>
      <c r="B17" s="45"/>
      <c r="C17" s="45"/>
      <c r="D17" s="45"/>
      <c r="E17" s="45"/>
      <c r="F17" s="45"/>
      <c r="G17" s="45"/>
      <c r="H17" s="45"/>
      <c r="I17" s="45"/>
      <c r="J17" s="45"/>
      <c r="K17" s="64"/>
      <c r="L17" s="64"/>
      <c r="M17" s="45"/>
      <c r="N17" s="45"/>
      <c r="O17" s="45"/>
      <c r="P17" s="45"/>
      <c r="Q17" s="45"/>
      <c r="R17" s="42"/>
    </row>
    <row r="18" spans="1:19" ht="15" customHeight="1" x14ac:dyDescent="0.2">
      <c r="A18" s="48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9" ht="14.25" customHeight="1" x14ac:dyDescent="0.2">
      <c r="A19" s="4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9" ht="14.25" customHeight="1" x14ac:dyDescent="0.2">
      <c r="A20" s="4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9" ht="14.2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9" ht="1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9" ht="14.2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9" ht="14.25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9" ht="14.25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9" ht="1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9" hidden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50">
        <f>HOUR(M4)</f>
        <v>0</v>
      </c>
      <c r="S27" s="51">
        <f>MINUTE(M4)</f>
        <v>0</v>
      </c>
    </row>
    <row r="28" spans="1:19" hidden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50"/>
      <c r="S28" s="52">
        <f>TIME(R27,S27,0)</f>
        <v>0</v>
      </c>
    </row>
    <row r="29" spans="1:19" ht="15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9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9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9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8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18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1:18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spans="1:18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8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spans="1:18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8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spans="1:18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1:18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1:18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1:18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spans="1:12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2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12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1:12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spans="1:12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1:12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spans="1:12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spans="1:12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1:12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1:12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12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2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spans="1:12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spans="1:12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spans="1:12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spans="1:12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spans="1:12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spans="1:12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1:12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12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2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spans="1:12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spans="1:12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2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  <row r="106" spans="1:12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2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1:12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</row>
    <row r="109" spans="1:12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1:12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2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1:12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1:12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1:12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1:12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1:12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</row>
    <row r="117" spans="1:12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</row>
    <row r="118" spans="1:12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</row>
    <row r="119" spans="1:12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</row>
    <row r="120" spans="1:12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</row>
    <row r="121" spans="1:12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</row>
    <row r="122" spans="1:12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</row>
    <row r="123" spans="1:12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</row>
    <row r="124" spans="1:12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</row>
    <row r="125" spans="1:12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</row>
    <row r="126" spans="1:12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12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</row>
    <row r="128" spans="1:12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1:12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</row>
    <row r="130" spans="1:12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</row>
    <row r="131" spans="1:12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1:12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</row>
    <row r="133" spans="1:12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</row>
    <row r="134" spans="1:12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1:12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</row>
    <row r="136" spans="1:12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</row>
    <row r="137" spans="1:12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</row>
    <row r="138" spans="1:12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2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</row>
    <row r="140" spans="1:12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</row>
    <row r="142" spans="1:12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1:12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  <row r="144" spans="1:12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1:12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</row>
    <row r="146" spans="1:12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1:12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</row>
    <row r="148" spans="1:12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</row>
    <row r="149" spans="1:12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</row>
    <row r="150" spans="1:12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</row>
    <row r="151" spans="1:12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</row>
    <row r="152" spans="1:12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1:12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</row>
    <row r="154" spans="1:12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</row>
    <row r="155" spans="1:12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</row>
    <row r="156" spans="1:12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</row>
    <row r="157" spans="1:12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</row>
    <row r="158" spans="1:12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</row>
    <row r="159" spans="1:12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</row>
    <row r="160" spans="1:12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</row>
    <row r="161" spans="1:12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1:12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12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</row>
    <row r="164" spans="1:12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</row>
    <row r="165" spans="1:12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</row>
    <row r="166" spans="1:12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</row>
    <row r="167" spans="1:12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</row>
    <row r="168" spans="1:12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</row>
    <row r="169" spans="1:12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</row>
    <row r="170" spans="1:12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</row>
    <row r="171" spans="1:12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</row>
    <row r="172" spans="1:12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</row>
    <row r="173" spans="1:12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</row>
    <row r="174" spans="1:12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</row>
    <row r="175" spans="1:12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</row>
    <row r="176" spans="1:12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</row>
    <row r="177" spans="1:12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</row>
    <row r="178" spans="1:12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</row>
    <row r="179" spans="1:12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</row>
    <row r="180" spans="1:12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</row>
    <row r="181" spans="1:12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</row>
    <row r="182" spans="1:12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</row>
    <row r="183" spans="1:12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</row>
    <row r="184" spans="1:12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</row>
    <row r="185" spans="1:12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</row>
    <row r="186" spans="1:12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</row>
    <row r="187" spans="1:12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</row>
    <row r="188" spans="1:12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</row>
    <row r="189" spans="1:12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</row>
    <row r="190" spans="1:12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</row>
    <row r="191" spans="1:12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</row>
    <row r="192" spans="1:12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</row>
    <row r="193" spans="1:12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</row>
    <row r="194" spans="1:12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2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2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2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2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</row>
    <row r="199" spans="1:12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</row>
    <row r="200" spans="1:12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</row>
    <row r="201" spans="1:12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</row>
    <row r="202" spans="1:12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</row>
    <row r="203" spans="1:12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</row>
    <row r="204" spans="1:12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</row>
    <row r="205" spans="1:12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</row>
    <row r="206" spans="1:12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</row>
    <row r="207" spans="1:12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</row>
    <row r="208" spans="1:12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</row>
    <row r="209" spans="1:12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</row>
    <row r="210" spans="1:12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</row>
    <row r="211" spans="1:12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</row>
    <row r="212" spans="1:12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</row>
    <row r="213" spans="1:12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</row>
    <row r="214" spans="1:12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</row>
    <row r="215" spans="1:12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</row>
    <row r="216" spans="1:12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</row>
    <row r="217" spans="1:12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</row>
    <row r="218" spans="1:12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</row>
    <row r="219" spans="1:12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</row>
    <row r="220" spans="1:12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</row>
    <row r="221" spans="1:12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</row>
    <row r="222" spans="1:12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</row>
    <row r="223" spans="1:12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</row>
    <row r="224" spans="1:12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</row>
    <row r="225" spans="1:12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</row>
    <row r="226" spans="1:12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</row>
    <row r="227" spans="1:12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</row>
    <row r="228" spans="1:12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</row>
    <row r="229" spans="1:12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</row>
    <row r="230" spans="1:12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</row>
    <row r="231" spans="1:12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</row>
    <row r="232" spans="1:12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</row>
    <row r="233" spans="1:12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</row>
    <row r="234" spans="1:12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12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</row>
    <row r="236" spans="1:12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</row>
    <row r="237" spans="1:12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</row>
    <row r="238" spans="1:12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</row>
    <row r="239" spans="1:12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</row>
    <row r="240" spans="1:12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</row>
    <row r="241" spans="1:12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</row>
    <row r="242" spans="1:12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</row>
    <row r="243" spans="1:12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</row>
    <row r="244" spans="1:12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</row>
    <row r="245" spans="1:12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</row>
    <row r="246" spans="1:12" x14ac:dyDescent="0.2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</row>
    <row r="247" spans="1:12" x14ac:dyDescent="0.2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</row>
    <row r="248" spans="1:12" x14ac:dyDescent="0.2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</row>
    <row r="249" spans="1:12" x14ac:dyDescent="0.2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</row>
    <row r="250" spans="1:12" x14ac:dyDescent="0.2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</row>
    <row r="251" spans="1:12" x14ac:dyDescent="0.2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</row>
    <row r="252" spans="1:12" x14ac:dyDescent="0.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</row>
    <row r="253" spans="1:12" x14ac:dyDescent="0.2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</row>
    <row r="254" spans="1:12" x14ac:dyDescent="0.2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</row>
    <row r="255" spans="1:12" x14ac:dyDescent="0.2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</row>
    <row r="256" spans="1:12" x14ac:dyDescent="0.2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</row>
    <row r="257" spans="1:12" x14ac:dyDescent="0.2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</row>
    <row r="258" spans="1:12" x14ac:dyDescent="0.2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</row>
    <row r="259" spans="1:12" x14ac:dyDescent="0.2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</row>
    <row r="260" spans="1:12" x14ac:dyDescent="0.2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</row>
    <row r="261" spans="1:12" x14ac:dyDescent="0.2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</row>
    <row r="262" spans="1:12" x14ac:dyDescent="0.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</row>
    <row r="263" spans="1:12" x14ac:dyDescent="0.2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</row>
    <row r="264" spans="1:12" x14ac:dyDescent="0.2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</row>
    <row r="265" spans="1:12" x14ac:dyDescent="0.2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</row>
    <row r="266" spans="1:12" x14ac:dyDescent="0.2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</row>
    <row r="267" spans="1:12" x14ac:dyDescent="0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</row>
    <row r="268" spans="1:12" x14ac:dyDescent="0.2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</row>
    <row r="269" spans="1:12" x14ac:dyDescent="0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</row>
    <row r="270" spans="1:12" x14ac:dyDescent="0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12" x14ac:dyDescent="0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</row>
    <row r="272" spans="1:12" x14ac:dyDescent="0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</row>
    <row r="273" spans="1:12" x14ac:dyDescent="0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</row>
    <row r="274" spans="1:12" x14ac:dyDescent="0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</row>
    <row r="275" spans="1:12" x14ac:dyDescent="0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</row>
    <row r="276" spans="1:12" x14ac:dyDescent="0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</row>
    <row r="277" spans="1:12" x14ac:dyDescent="0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</row>
    <row r="278" spans="1:12" x14ac:dyDescent="0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</row>
    <row r="279" spans="1:12" x14ac:dyDescent="0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</row>
    <row r="280" spans="1:12" x14ac:dyDescent="0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</row>
    <row r="281" spans="1:12" x14ac:dyDescent="0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</row>
    <row r="282" spans="1:12" x14ac:dyDescent="0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</row>
    <row r="283" spans="1:12" x14ac:dyDescent="0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</row>
    <row r="284" spans="1:12" x14ac:dyDescent="0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</row>
    <row r="285" spans="1:12" x14ac:dyDescent="0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</row>
    <row r="286" spans="1:12" x14ac:dyDescent="0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1:12" x14ac:dyDescent="0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</row>
    <row r="288" spans="1:12" x14ac:dyDescent="0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12" x14ac:dyDescent="0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1:12" x14ac:dyDescent="0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</row>
    <row r="291" spans="1:12" x14ac:dyDescent="0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</row>
    <row r="292" spans="1:12" x14ac:dyDescent="0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</row>
    <row r="293" spans="1:12" x14ac:dyDescent="0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1:12" x14ac:dyDescent="0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</row>
    <row r="295" spans="1:12" x14ac:dyDescent="0.2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</row>
    <row r="296" spans="1:12" x14ac:dyDescent="0.2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</row>
    <row r="297" spans="1:12" x14ac:dyDescent="0.2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</row>
    <row r="298" spans="1:12" x14ac:dyDescent="0.2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</row>
    <row r="299" spans="1:12" x14ac:dyDescent="0.2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</row>
    <row r="300" spans="1:12" x14ac:dyDescent="0.2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</row>
    <row r="301" spans="1:12" x14ac:dyDescent="0.2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</row>
    <row r="302" spans="1:12" x14ac:dyDescent="0.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</row>
    <row r="303" spans="1:12" x14ac:dyDescent="0.2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</row>
    <row r="304" spans="1:12" x14ac:dyDescent="0.2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</row>
    <row r="305" spans="1:12" x14ac:dyDescent="0.2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1:12" x14ac:dyDescent="0.2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12" x14ac:dyDescent="0.2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</row>
    <row r="308" spans="1:12" x14ac:dyDescent="0.2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1:12" x14ac:dyDescent="0.2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1:12" x14ac:dyDescent="0.2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</row>
    <row r="311" spans="1:12" x14ac:dyDescent="0.2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</row>
    <row r="312" spans="1:12" x14ac:dyDescent="0.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</row>
    <row r="313" spans="1:12" x14ac:dyDescent="0.2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</row>
    <row r="314" spans="1:12" x14ac:dyDescent="0.2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</row>
    <row r="315" spans="1:12" x14ac:dyDescent="0.2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</row>
    <row r="316" spans="1:12" x14ac:dyDescent="0.2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</row>
    <row r="317" spans="1:12" x14ac:dyDescent="0.2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</row>
    <row r="318" spans="1:12" x14ac:dyDescent="0.2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</row>
    <row r="319" spans="1:12" x14ac:dyDescent="0.2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</row>
    <row r="320" spans="1:12" x14ac:dyDescent="0.2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</row>
    <row r="321" spans="1:12" x14ac:dyDescent="0.2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</row>
    <row r="322" spans="1:12" x14ac:dyDescent="0.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</row>
    <row r="323" spans="1:12" x14ac:dyDescent="0.2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</row>
    <row r="324" spans="1:12" x14ac:dyDescent="0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</row>
    <row r="325" spans="1:12" x14ac:dyDescent="0.2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</row>
    <row r="326" spans="1:12" x14ac:dyDescent="0.2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</row>
    <row r="327" spans="1:12" x14ac:dyDescent="0.2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</row>
    <row r="328" spans="1:12" x14ac:dyDescent="0.2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</row>
    <row r="329" spans="1:12" x14ac:dyDescent="0.2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</row>
    <row r="330" spans="1:12" x14ac:dyDescent="0.2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</row>
    <row r="331" spans="1:12" x14ac:dyDescent="0.2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</row>
    <row r="332" spans="1:12" x14ac:dyDescent="0.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</row>
    <row r="333" spans="1:12" x14ac:dyDescent="0.2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</row>
    <row r="334" spans="1:12" x14ac:dyDescent="0.2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</row>
    <row r="335" spans="1:12" x14ac:dyDescent="0.2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</row>
    <row r="336" spans="1:12" x14ac:dyDescent="0.2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</row>
    <row r="337" spans="1:12" x14ac:dyDescent="0.2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</row>
    <row r="338" spans="1:12" x14ac:dyDescent="0.2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</row>
    <row r="339" spans="1:12" x14ac:dyDescent="0.2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</row>
    <row r="340" spans="1:12" x14ac:dyDescent="0.2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</row>
    <row r="341" spans="1:12" x14ac:dyDescent="0.2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</row>
    <row r="342" spans="1:12" x14ac:dyDescent="0.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12" x14ac:dyDescent="0.2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</row>
    <row r="344" spans="1:12" x14ac:dyDescent="0.2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</row>
    <row r="345" spans="1:12" x14ac:dyDescent="0.2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</row>
    <row r="346" spans="1:12" x14ac:dyDescent="0.2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</row>
    <row r="347" spans="1:12" x14ac:dyDescent="0.2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</row>
    <row r="348" spans="1:12" x14ac:dyDescent="0.2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</row>
    <row r="349" spans="1:12" x14ac:dyDescent="0.2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</row>
    <row r="350" spans="1:12" x14ac:dyDescent="0.2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</row>
    <row r="351" spans="1:12" x14ac:dyDescent="0.2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</row>
    <row r="352" spans="1:12" x14ac:dyDescent="0.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</row>
    <row r="353" spans="1:12" x14ac:dyDescent="0.2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</row>
    <row r="354" spans="1:12" x14ac:dyDescent="0.2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</row>
    <row r="355" spans="1:12" x14ac:dyDescent="0.2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</row>
    <row r="356" spans="1:12" x14ac:dyDescent="0.2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</row>
    <row r="357" spans="1:12" x14ac:dyDescent="0.2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</row>
    <row r="358" spans="1:12" x14ac:dyDescent="0.2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</row>
    <row r="359" spans="1:12" x14ac:dyDescent="0.2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</row>
    <row r="360" spans="1:12" x14ac:dyDescent="0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12" x14ac:dyDescent="0.2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</row>
    <row r="362" spans="1:12" x14ac:dyDescent="0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</row>
    <row r="363" spans="1:12" x14ac:dyDescent="0.2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</row>
    <row r="364" spans="1:12" x14ac:dyDescent="0.2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</row>
    <row r="365" spans="1:12" x14ac:dyDescent="0.2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</row>
    <row r="366" spans="1:12" x14ac:dyDescent="0.2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</row>
    <row r="367" spans="1:12" x14ac:dyDescent="0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</row>
    <row r="368" spans="1:12" x14ac:dyDescent="0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</row>
    <row r="369" spans="1:12" x14ac:dyDescent="0.2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</row>
    <row r="370" spans="1:12" x14ac:dyDescent="0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</row>
    <row r="371" spans="1:12" x14ac:dyDescent="0.2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</row>
    <row r="372" spans="1:12" x14ac:dyDescent="0.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</row>
    <row r="373" spans="1:12" x14ac:dyDescent="0.2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</row>
    <row r="374" spans="1:12" x14ac:dyDescent="0.2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</row>
    <row r="375" spans="1:12" x14ac:dyDescent="0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</row>
    <row r="376" spans="1:12" x14ac:dyDescent="0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</row>
    <row r="377" spans="1:12" x14ac:dyDescent="0.2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</row>
    <row r="378" spans="1:12" x14ac:dyDescent="0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</row>
    <row r="379" spans="1:12" x14ac:dyDescent="0.2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</row>
    <row r="380" spans="1:12" x14ac:dyDescent="0.2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2" x14ac:dyDescent="0.2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2" x14ac:dyDescent="0.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2" x14ac:dyDescent="0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2" x14ac:dyDescent="0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</row>
    <row r="385" spans="1:12" x14ac:dyDescent="0.2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</row>
    <row r="386" spans="1:12" x14ac:dyDescent="0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</row>
    <row r="387" spans="1:12" x14ac:dyDescent="0.2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</row>
    <row r="388" spans="1:12" x14ac:dyDescent="0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</row>
    <row r="389" spans="1:12" x14ac:dyDescent="0.2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</row>
    <row r="390" spans="1:12" x14ac:dyDescent="0.2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</row>
    <row r="391" spans="1:12" x14ac:dyDescent="0.2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</row>
    <row r="392" spans="1:12" x14ac:dyDescent="0.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</row>
    <row r="393" spans="1:12" x14ac:dyDescent="0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</row>
    <row r="394" spans="1:12" x14ac:dyDescent="0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</row>
    <row r="395" spans="1:12" x14ac:dyDescent="0.2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</row>
    <row r="396" spans="1:12" x14ac:dyDescent="0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</row>
    <row r="397" spans="1:12" x14ac:dyDescent="0.2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</row>
    <row r="398" spans="1:12" x14ac:dyDescent="0.2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</row>
    <row r="399" spans="1:12" x14ac:dyDescent="0.2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</row>
    <row r="400" spans="1:12" x14ac:dyDescent="0.2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1:12" x14ac:dyDescent="0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</row>
    <row r="402" spans="1:12" x14ac:dyDescent="0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1:12" x14ac:dyDescent="0.2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1:12" x14ac:dyDescent="0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1:12" x14ac:dyDescent="0.2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</row>
    <row r="406" spans="1:12" x14ac:dyDescent="0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1:12" x14ac:dyDescent="0.2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</row>
    <row r="408" spans="1:12" x14ac:dyDescent="0.2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</row>
    <row r="409" spans="1:12" x14ac:dyDescent="0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</row>
    <row r="410" spans="1:12" x14ac:dyDescent="0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</row>
    <row r="411" spans="1:12" x14ac:dyDescent="0.2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</row>
    <row r="412" spans="1:12" x14ac:dyDescent="0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1:12" x14ac:dyDescent="0.2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</row>
    <row r="414" spans="1:12" x14ac:dyDescent="0.2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</row>
    <row r="415" spans="1:12" x14ac:dyDescent="0.2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</row>
    <row r="416" spans="1:12" x14ac:dyDescent="0.2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</row>
    <row r="417" spans="1:12" x14ac:dyDescent="0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</row>
    <row r="418" spans="1:12" x14ac:dyDescent="0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</row>
    <row r="419" spans="1:12" x14ac:dyDescent="0.2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</row>
    <row r="420" spans="1:12" x14ac:dyDescent="0.2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</row>
    <row r="421" spans="1:12" x14ac:dyDescent="0.2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</row>
    <row r="422" spans="1:12" x14ac:dyDescent="0.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</row>
    <row r="423" spans="1:12" x14ac:dyDescent="0.2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</row>
    <row r="424" spans="1:12" x14ac:dyDescent="0.2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</row>
    <row r="425" spans="1:12" x14ac:dyDescent="0.2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</row>
    <row r="426" spans="1:12" x14ac:dyDescent="0.2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</row>
    <row r="427" spans="1:12" x14ac:dyDescent="0.2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</row>
    <row r="428" spans="1:12" x14ac:dyDescent="0.2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</row>
    <row r="429" spans="1:12" x14ac:dyDescent="0.2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</row>
    <row r="430" spans="1:12" x14ac:dyDescent="0.2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</row>
    <row r="431" spans="1:12" x14ac:dyDescent="0.2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</row>
    <row r="432" spans="1:12" x14ac:dyDescent="0.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12" x14ac:dyDescent="0.2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</row>
    <row r="434" spans="1:12" x14ac:dyDescent="0.2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</row>
    <row r="435" spans="1:12" x14ac:dyDescent="0.2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</row>
    <row r="436" spans="1:12" x14ac:dyDescent="0.2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</row>
    <row r="437" spans="1:12" x14ac:dyDescent="0.2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</row>
    <row r="438" spans="1:12" x14ac:dyDescent="0.2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</row>
    <row r="439" spans="1:12" x14ac:dyDescent="0.2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</row>
    <row r="440" spans="1:12" x14ac:dyDescent="0.2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</row>
    <row r="441" spans="1:12" x14ac:dyDescent="0.2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</row>
    <row r="442" spans="1:12" x14ac:dyDescent="0.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</row>
    <row r="443" spans="1:12" x14ac:dyDescent="0.2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</row>
    <row r="444" spans="1:12" x14ac:dyDescent="0.2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</row>
    <row r="445" spans="1:12" x14ac:dyDescent="0.2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</row>
    <row r="446" spans="1:12" x14ac:dyDescent="0.2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</row>
    <row r="447" spans="1:12" x14ac:dyDescent="0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</row>
    <row r="448" spans="1:12" x14ac:dyDescent="0.2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</row>
    <row r="449" spans="1:12" x14ac:dyDescent="0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</row>
    <row r="450" spans="1:12" x14ac:dyDescent="0.2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</row>
    <row r="451" spans="1:12" x14ac:dyDescent="0.2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</row>
    <row r="452" spans="1:12" x14ac:dyDescent="0.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</row>
    <row r="453" spans="1:12" x14ac:dyDescent="0.2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</row>
    <row r="454" spans="1:12" x14ac:dyDescent="0.2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</row>
    <row r="455" spans="1:12" x14ac:dyDescent="0.2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</row>
    <row r="456" spans="1:12" x14ac:dyDescent="0.2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</row>
    <row r="457" spans="1:12" x14ac:dyDescent="0.2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</row>
    <row r="458" spans="1:12" x14ac:dyDescent="0.2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</row>
    <row r="459" spans="1:12" x14ac:dyDescent="0.2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</row>
    <row r="460" spans="1:12" x14ac:dyDescent="0.2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</row>
    <row r="461" spans="1:12" x14ac:dyDescent="0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</row>
    <row r="462" spans="1:12" x14ac:dyDescent="0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</row>
    <row r="463" spans="1:12" x14ac:dyDescent="0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</row>
    <row r="464" spans="1:12" x14ac:dyDescent="0.2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</row>
    <row r="465" spans="1:12" x14ac:dyDescent="0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</row>
    <row r="466" spans="1:12" x14ac:dyDescent="0.2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</row>
    <row r="467" spans="1:12" x14ac:dyDescent="0.2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</row>
    <row r="468" spans="1:12" x14ac:dyDescent="0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12" x14ac:dyDescent="0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</row>
    <row r="470" spans="1:12" x14ac:dyDescent="0.2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</row>
    <row r="471" spans="1:12" x14ac:dyDescent="0.2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</row>
    <row r="472" spans="1:12" x14ac:dyDescent="0.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</row>
    <row r="473" spans="1:12" x14ac:dyDescent="0.2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</row>
    <row r="474" spans="1:12" x14ac:dyDescent="0.2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</row>
    <row r="475" spans="1:12" x14ac:dyDescent="0.2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</row>
    <row r="476" spans="1:12" x14ac:dyDescent="0.2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</row>
    <row r="477" spans="1:12" x14ac:dyDescent="0.2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</row>
    <row r="478" spans="1:12" x14ac:dyDescent="0.2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</row>
    <row r="479" spans="1:12" x14ac:dyDescent="0.2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</row>
    <row r="480" spans="1:12" x14ac:dyDescent="0.2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</row>
    <row r="481" spans="1:12" x14ac:dyDescent="0.2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</row>
    <row r="482" spans="1:12" x14ac:dyDescent="0.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</row>
    <row r="483" spans="1:12" x14ac:dyDescent="0.2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</row>
    <row r="484" spans="1:12" x14ac:dyDescent="0.2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</row>
    <row r="485" spans="1:12" x14ac:dyDescent="0.2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</row>
    <row r="486" spans="1:12" x14ac:dyDescent="0.2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12" x14ac:dyDescent="0.2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</row>
    <row r="488" spans="1:12" x14ac:dyDescent="0.2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</row>
    <row r="489" spans="1:12" x14ac:dyDescent="0.2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</row>
    <row r="490" spans="1:12" x14ac:dyDescent="0.2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</row>
    <row r="491" spans="1:12" x14ac:dyDescent="0.2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</row>
    <row r="492" spans="1:12" x14ac:dyDescent="0.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</row>
    <row r="493" spans="1:12" x14ac:dyDescent="0.2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</row>
    <row r="494" spans="1:12" x14ac:dyDescent="0.2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</row>
    <row r="495" spans="1:12" x14ac:dyDescent="0.2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</row>
    <row r="496" spans="1:12" x14ac:dyDescent="0.2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</row>
    <row r="497" spans="1:12" x14ac:dyDescent="0.2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</row>
    <row r="498" spans="1:12" x14ac:dyDescent="0.2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</row>
    <row r="499" spans="1:12" x14ac:dyDescent="0.2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</row>
    <row r="500" spans="1:12" x14ac:dyDescent="0.2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</row>
    <row r="501" spans="1:12" x14ac:dyDescent="0.2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</row>
    <row r="502" spans="1:12" x14ac:dyDescent="0.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</row>
    <row r="503" spans="1:12" x14ac:dyDescent="0.2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</row>
    <row r="504" spans="1:12" x14ac:dyDescent="0.2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</row>
    <row r="505" spans="1:12" x14ac:dyDescent="0.2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</row>
    <row r="506" spans="1:12" x14ac:dyDescent="0.2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</row>
    <row r="507" spans="1:12" x14ac:dyDescent="0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</row>
    <row r="508" spans="1:12" x14ac:dyDescent="0.2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</row>
    <row r="509" spans="1:12" x14ac:dyDescent="0.2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</row>
    <row r="510" spans="1:12" x14ac:dyDescent="0.2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</row>
    <row r="511" spans="1:12" x14ac:dyDescent="0.2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</row>
    <row r="512" spans="1:12" x14ac:dyDescent="0.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</row>
    <row r="513" spans="1:12" x14ac:dyDescent="0.2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</row>
    <row r="514" spans="1:12" x14ac:dyDescent="0.2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</row>
    <row r="515" spans="1:12" x14ac:dyDescent="0.2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</row>
    <row r="516" spans="1:12" x14ac:dyDescent="0.2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</row>
    <row r="517" spans="1:12" x14ac:dyDescent="0.2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</row>
    <row r="518" spans="1:12" x14ac:dyDescent="0.2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</row>
    <row r="519" spans="1:12" x14ac:dyDescent="0.2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</row>
    <row r="520" spans="1:12" x14ac:dyDescent="0.2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</row>
    <row r="521" spans="1:12" x14ac:dyDescent="0.2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</row>
    <row r="522" spans="1:12" x14ac:dyDescent="0.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</row>
    <row r="523" spans="1:12" x14ac:dyDescent="0.2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</row>
    <row r="524" spans="1:12" x14ac:dyDescent="0.2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</row>
    <row r="525" spans="1:12" x14ac:dyDescent="0.2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</row>
    <row r="526" spans="1:12" x14ac:dyDescent="0.2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</row>
    <row r="527" spans="1:12" x14ac:dyDescent="0.2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</row>
    <row r="528" spans="1:12" x14ac:dyDescent="0.2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</row>
    <row r="529" spans="1:12" x14ac:dyDescent="0.2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</row>
    <row r="530" spans="1:12" x14ac:dyDescent="0.2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</row>
    <row r="531" spans="1:12" x14ac:dyDescent="0.2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</row>
    <row r="532" spans="1:12" x14ac:dyDescent="0.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</row>
    <row r="533" spans="1:12" x14ac:dyDescent="0.2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</row>
    <row r="534" spans="1:12" x14ac:dyDescent="0.2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</row>
    <row r="535" spans="1:12" x14ac:dyDescent="0.2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</row>
    <row r="536" spans="1:12" x14ac:dyDescent="0.2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</row>
    <row r="537" spans="1:12" x14ac:dyDescent="0.2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</row>
    <row r="538" spans="1:12" x14ac:dyDescent="0.2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</row>
    <row r="539" spans="1:12" x14ac:dyDescent="0.2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</row>
    <row r="540" spans="1:12" x14ac:dyDescent="0.2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</row>
    <row r="541" spans="1:12" x14ac:dyDescent="0.2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</row>
    <row r="542" spans="1:12" x14ac:dyDescent="0.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</row>
    <row r="543" spans="1:12" x14ac:dyDescent="0.2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</row>
    <row r="544" spans="1:12" x14ac:dyDescent="0.2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</row>
    <row r="545" spans="1:12" x14ac:dyDescent="0.2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</row>
    <row r="546" spans="1:12" x14ac:dyDescent="0.2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</row>
    <row r="547" spans="1:12" x14ac:dyDescent="0.2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</row>
    <row r="548" spans="1:12" x14ac:dyDescent="0.2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</row>
    <row r="549" spans="1:12" x14ac:dyDescent="0.2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</row>
    <row r="550" spans="1:12" x14ac:dyDescent="0.2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</row>
    <row r="551" spans="1:12" x14ac:dyDescent="0.2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</row>
    <row r="552" spans="1:12" x14ac:dyDescent="0.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</row>
    <row r="553" spans="1:12" x14ac:dyDescent="0.2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</row>
    <row r="554" spans="1:12" x14ac:dyDescent="0.2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</row>
    <row r="555" spans="1:12" x14ac:dyDescent="0.2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</row>
    <row r="556" spans="1:12" x14ac:dyDescent="0.2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</row>
    <row r="557" spans="1:12" x14ac:dyDescent="0.2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</row>
    <row r="558" spans="1:12" x14ac:dyDescent="0.2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12" x14ac:dyDescent="0.2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</row>
    <row r="560" spans="1:12" x14ac:dyDescent="0.2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</row>
    <row r="561" spans="1:12" x14ac:dyDescent="0.2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</row>
    <row r="562" spans="1:12" x14ac:dyDescent="0.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</row>
    <row r="563" spans="1:12" x14ac:dyDescent="0.2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</row>
    <row r="564" spans="1:12" x14ac:dyDescent="0.2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</row>
    <row r="565" spans="1:12" x14ac:dyDescent="0.2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</row>
    <row r="566" spans="1:12" x14ac:dyDescent="0.2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</row>
    <row r="567" spans="1:12" x14ac:dyDescent="0.2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</row>
    <row r="568" spans="1:12" x14ac:dyDescent="0.2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</row>
    <row r="569" spans="1:12" x14ac:dyDescent="0.2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</row>
    <row r="570" spans="1:12" x14ac:dyDescent="0.2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</row>
    <row r="571" spans="1:12" x14ac:dyDescent="0.2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</row>
    <row r="572" spans="1:12" x14ac:dyDescent="0.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</row>
    <row r="573" spans="1:12" x14ac:dyDescent="0.2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</row>
    <row r="574" spans="1:12" x14ac:dyDescent="0.2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</row>
    <row r="575" spans="1:12" x14ac:dyDescent="0.2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</row>
    <row r="576" spans="1:12" x14ac:dyDescent="0.2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12" x14ac:dyDescent="0.2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</row>
    <row r="578" spans="1:12" x14ac:dyDescent="0.2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</row>
    <row r="579" spans="1:12" x14ac:dyDescent="0.2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</row>
    <row r="580" spans="1:12" x14ac:dyDescent="0.2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</row>
    <row r="581" spans="1:12" x14ac:dyDescent="0.2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</row>
    <row r="582" spans="1:12" x14ac:dyDescent="0.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</row>
    <row r="583" spans="1:12" x14ac:dyDescent="0.2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</row>
    <row r="584" spans="1:12" x14ac:dyDescent="0.2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</row>
    <row r="585" spans="1:12" x14ac:dyDescent="0.2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</row>
    <row r="586" spans="1:12" x14ac:dyDescent="0.2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</row>
    <row r="587" spans="1:12" x14ac:dyDescent="0.2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</row>
    <row r="588" spans="1:12" x14ac:dyDescent="0.2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</row>
    <row r="589" spans="1:12" x14ac:dyDescent="0.2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</row>
    <row r="590" spans="1:12" x14ac:dyDescent="0.2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</row>
    <row r="591" spans="1:12" x14ac:dyDescent="0.2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</row>
    <row r="592" spans="1:12" x14ac:dyDescent="0.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</row>
    <row r="593" spans="1:12" x14ac:dyDescent="0.2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</row>
    <row r="594" spans="1:12" x14ac:dyDescent="0.2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</row>
    <row r="595" spans="1:12" x14ac:dyDescent="0.2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</row>
    <row r="596" spans="1:12" x14ac:dyDescent="0.2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</row>
    <row r="597" spans="1:12" x14ac:dyDescent="0.2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</row>
    <row r="598" spans="1:12" x14ac:dyDescent="0.2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</row>
    <row r="599" spans="1:12" x14ac:dyDescent="0.2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</row>
    <row r="600" spans="1:12" x14ac:dyDescent="0.2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</row>
    <row r="601" spans="1:12" x14ac:dyDescent="0.2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</row>
    <row r="602" spans="1:12" x14ac:dyDescent="0.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</row>
    <row r="603" spans="1:12" x14ac:dyDescent="0.2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</row>
    <row r="604" spans="1:12" x14ac:dyDescent="0.2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</row>
    <row r="605" spans="1:12" x14ac:dyDescent="0.2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</row>
    <row r="606" spans="1:12" x14ac:dyDescent="0.2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</row>
    <row r="607" spans="1:12" x14ac:dyDescent="0.2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</row>
    <row r="608" spans="1:12" x14ac:dyDescent="0.2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</row>
    <row r="609" spans="1:12" x14ac:dyDescent="0.2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</row>
    <row r="610" spans="1:12" x14ac:dyDescent="0.2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</row>
    <row r="611" spans="1:12" x14ac:dyDescent="0.2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</row>
    <row r="612" spans="1:12" x14ac:dyDescent="0.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</row>
    <row r="613" spans="1:12" x14ac:dyDescent="0.2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</row>
    <row r="614" spans="1:12" x14ac:dyDescent="0.2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</row>
    <row r="615" spans="1:12" x14ac:dyDescent="0.2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</row>
    <row r="616" spans="1:12" x14ac:dyDescent="0.2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</row>
    <row r="617" spans="1:12" x14ac:dyDescent="0.2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</row>
    <row r="618" spans="1:12" x14ac:dyDescent="0.2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</row>
    <row r="619" spans="1:12" x14ac:dyDescent="0.2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</row>
    <row r="620" spans="1:12" x14ac:dyDescent="0.2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</row>
    <row r="621" spans="1:12" x14ac:dyDescent="0.2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</row>
    <row r="622" spans="1:12" x14ac:dyDescent="0.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</row>
    <row r="623" spans="1:12" x14ac:dyDescent="0.2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</row>
    <row r="624" spans="1:12" x14ac:dyDescent="0.2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</row>
    <row r="625" spans="1:12" x14ac:dyDescent="0.2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</row>
    <row r="626" spans="1:12" x14ac:dyDescent="0.2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</row>
    <row r="627" spans="1:12" x14ac:dyDescent="0.2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</row>
    <row r="628" spans="1:12" x14ac:dyDescent="0.2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</row>
    <row r="629" spans="1:12" x14ac:dyDescent="0.2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</row>
    <row r="630" spans="1:12" x14ac:dyDescent="0.2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12" x14ac:dyDescent="0.2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</row>
    <row r="632" spans="1:12" x14ac:dyDescent="0.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</row>
    <row r="633" spans="1:12" x14ac:dyDescent="0.2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</row>
    <row r="634" spans="1:12" x14ac:dyDescent="0.2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</row>
    <row r="635" spans="1:12" x14ac:dyDescent="0.2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</row>
    <row r="636" spans="1:12" x14ac:dyDescent="0.2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</row>
    <row r="637" spans="1:12" x14ac:dyDescent="0.2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</row>
    <row r="638" spans="1:12" x14ac:dyDescent="0.2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</row>
    <row r="639" spans="1:12" x14ac:dyDescent="0.2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</row>
    <row r="640" spans="1:12" x14ac:dyDescent="0.2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</row>
    <row r="641" spans="1:12" x14ac:dyDescent="0.2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</row>
    <row r="642" spans="1:12" x14ac:dyDescent="0.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</row>
    <row r="643" spans="1:12" x14ac:dyDescent="0.2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</row>
    <row r="644" spans="1:12" x14ac:dyDescent="0.2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</row>
    <row r="645" spans="1:12" x14ac:dyDescent="0.2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</row>
    <row r="646" spans="1:12" x14ac:dyDescent="0.2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</row>
    <row r="647" spans="1:12" x14ac:dyDescent="0.2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</row>
    <row r="648" spans="1:12" x14ac:dyDescent="0.2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</row>
    <row r="649" spans="1:12" x14ac:dyDescent="0.2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</row>
    <row r="650" spans="1:12" x14ac:dyDescent="0.2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</row>
    <row r="651" spans="1:12" x14ac:dyDescent="0.2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</row>
    <row r="652" spans="1:12" x14ac:dyDescent="0.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</row>
    <row r="653" spans="1:12" x14ac:dyDescent="0.2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</row>
    <row r="654" spans="1:12" x14ac:dyDescent="0.2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</row>
    <row r="655" spans="1:12" x14ac:dyDescent="0.2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</row>
    <row r="656" spans="1:12" x14ac:dyDescent="0.2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</row>
    <row r="657" spans="1:12" x14ac:dyDescent="0.2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</row>
    <row r="658" spans="1:12" x14ac:dyDescent="0.2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</row>
    <row r="659" spans="1:12" x14ac:dyDescent="0.2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</row>
    <row r="660" spans="1:12" x14ac:dyDescent="0.2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</row>
    <row r="661" spans="1:12" x14ac:dyDescent="0.2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</row>
    <row r="662" spans="1:12" x14ac:dyDescent="0.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</row>
    <row r="663" spans="1:12" x14ac:dyDescent="0.2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</row>
    <row r="664" spans="1:12" x14ac:dyDescent="0.2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</row>
    <row r="665" spans="1:12" x14ac:dyDescent="0.2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</row>
    <row r="666" spans="1:12" x14ac:dyDescent="0.2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</row>
    <row r="667" spans="1:12" x14ac:dyDescent="0.2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</row>
    <row r="668" spans="1:12" x14ac:dyDescent="0.2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</row>
    <row r="669" spans="1:12" x14ac:dyDescent="0.2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</row>
    <row r="670" spans="1:12" x14ac:dyDescent="0.2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</row>
    <row r="671" spans="1:12" x14ac:dyDescent="0.2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</row>
    <row r="672" spans="1:12" x14ac:dyDescent="0.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</row>
    <row r="673" spans="1:12" x14ac:dyDescent="0.2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</row>
    <row r="674" spans="1:12" x14ac:dyDescent="0.2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</row>
    <row r="675" spans="1:12" x14ac:dyDescent="0.2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</row>
    <row r="676" spans="1:12" x14ac:dyDescent="0.2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</row>
    <row r="677" spans="1:12" x14ac:dyDescent="0.2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</row>
    <row r="678" spans="1:12" x14ac:dyDescent="0.2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</row>
    <row r="679" spans="1:12" x14ac:dyDescent="0.2">
      <c r="A679" s="42"/>
      <c r="K679" s="42"/>
      <c r="L679" s="42"/>
    </row>
    <row r="680" spans="1:12" x14ac:dyDescent="0.2">
      <c r="A680" s="42"/>
      <c r="K680" s="42"/>
      <c r="L680" s="42"/>
    </row>
    <row r="681" spans="1:12" x14ac:dyDescent="0.2">
      <c r="A681" s="42"/>
      <c r="K681" s="42"/>
      <c r="L681" s="42"/>
    </row>
    <row r="682" spans="1:12" x14ac:dyDescent="0.2">
      <c r="A682" s="42"/>
      <c r="K682" s="42"/>
      <c r="L682" s="42"/>
    </row>
    <row r="683" spans="1:12" x14ac:dyDescent="0.2">
      <c r="A683" s="42"/>
      <c r="K683" s="42"/>
      <c r="L683" s="42"/>
    </row>
    <row r="684" spans="1:12" x14ac:dyDescent="0.2">
      <c r="A684" s="42"/>
      <c r="K684" s="42"/>
      <c r="L684" s="42"/>
    </row>
    <row r="685" spans="1:12" x14ac:dyDescent="0.2">
      <c r="L685" s="42"/>
    </row>
    <row r="686" spans="1:12" x14ac:dyDescent="0.2">
      <c r="L686" s="42"/>
    </row>
    <row r="687" spans="1:12" x14ac:dyDescent="0.2">
      <c r="L687" s="42"/>
    </row>
    <row r="688" spans="1:12" x14ac:dyDescent="0.2">
      <c r="L688" s="42"/>
    </row>
    <row r="689" spans="12:12" x14ac:dyDescent="0.2">
      <c r="L689" s="42"/>
    </row>
    <row r="690" spans="12:12" x14ac:dyDescent="0.2">
      <c r="L690" s="42"/>
    </row>
    <row r="691" spans="12:12" x14ac:dyDescent="0.2">
      <c r="L691" s="42"/>
    </row>
    <row r="692" spans="12:12" x14ac:dyDescent="0.2">
      <c r="L692" s="42"/>
    </row>
    <row r="693" spans="12:12" x14ac:dyDescent="0.2">
      <c r="L693" s="42"/>
    </row>
  </sheetData>
  <mergeCells count="3">
    <mergeCell ref="A1:O2"/>
    <mergeCell ref="E7:F7"/>
    <mergeCell ref="G7:H7"/>
  </mergeCells>
  <phoneticPr fontId="13" type="noConversion"/>
  <conditionalFormatting sqref="G9 G11">
    <cfRule type="expression" dxfId="4" priority="5" stopIfTrue="1">
      <formula>IF(AND($F$9=$F$11,$F$9&lt;&gt;"",$F$11&lt;&gt;""),1,0)</formula>
    </cfRule>
  </conditionalFormatting>
  <conditionalFormatting sqref="J10">
    <cfRule type="cellIs" dxfId="3" priority="6" stopIfTrue="1" operator="notEqual">
      <formula>"CAMPEON"</formula>
    </cfRule>
  </conditionalFormatting>
  <conditionalFormatting sqref="A16 E10">
    <cfRule type="expression" dxfId="2" priority="33" stopIfTrue="1">
      <formula>IF(OR($E$10="en juego",$E$10="hoy!"),1,0)</formula>
    </cfRule>
  </conditionalFormatting>
  <conditionalFormatting sqref="A10:C10">
    <cfRule type="expression" dxfId="1" priority="2" stopIfTrue="1">
      <formula>IF(OR($E$8="en juego",$E$8="hoy!"),1,0)</formula>
    </cfRule>
  </conditionalFormatting>
  <conditionalFormatting sqref="D10">
    <cfRule type="expression" dxfId="0" priority="1" stopIfTrue="1">
      <formula>IF(OR($E$13="en juego",$E$13="hoy!"),1,0)</formula>
    </cfRule>
  </conditionalFormatting>
  <dataValidations disablePrompts="1" count="3">
    <dataValidation type="whole" allowBlank="1" showInputMessage="1" showErrorMessage="1" errorTitle="Dato no válido." error="Ingrese sólo un número entero_x000a_entre 0 y 99." sqref="F9">
      <formula1>0</formula1>
      <formula2>99</formula2>
    </dataValidation>
    <dataValidation type="whole" allowBlank="1" showInputMessage="1" showErrorMessage="1" errorTitle="Dato no válido" error="Ingrese sólo un número entero_x000a_entre 0 y 99." sqref="F11">
      <formula1>0</formula1>
      <formula2>99</formula2>
    </dataValidation>
    <dataValidation type="custom" showErrorMessage="1" errorTitle="Dato no válido" error="Debe introducir antes el resultado del partido." sqref="G9 G11">
      <formula1>IF(F9&lt;&gt;"",1,0)</formula1>
    </dataValidation>
  </dataValidation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B1:AD69"/>
  <sheetViews>
    <sheetView showGridLines="0" showRowColHeaders="0" showOutlineSymbols="0" workbookViewId="0">
      <selection activeCell="A6" sqref="A6"/>
    </sheetView>
  </sheetViews>
  <sheetFormatPr baseColWidth="10" defaultColWidth="9.140625" defaultRowHeight="12.75" x14ac:dyDescent="0.2"/>
  <cols>
    <col min="1" max="1" width="2.140625" style="14" customWidth="1"/>
    <col min="2" max="2" width="10" style="14" customWidth="1"/>
    <col min="3" max="3" width="3.140625" style="14" customWidth="1"/>
    <col min="4" max="4" width="1" style="14" customWidth="1"/>
    <col min="5" max="5" width="3.140625" style="14" customWidth="1"/>
    <col min="6" max="6" width="10" style="14" customWidth="1"/>
    <col min="7" max="8" width="2.28515625" style="14" customWidth="1"/>
    <col min="9" max="9" width="10" style="14" customWidth="1"/>
    <col min="10" max="10" width="3.140625" style="14" customWidth="1"/>
    <col min="11" max="11" width="1" style="14" customWidth="1"/>
    <col min="12" max="12" width="3.140625" style="14" customWidth="1"/>
    <col min="13" max="13" width="10" style="14" customWidth="1"/>
    <col min="14" max="15" width="2.28515625" style="14" customWidth="1"/>
    <col min="16" max="16" width="10" style="14" customWidth="1"/>
    <col min="17" max="17" width="3.140625" style="14" customWidth="1"/>
    <col min="18" max="18" width="1" style="14" customWidth="1"/>
    <col min="19" max="19" width="3.140625" style="14" customWidth="1"/>
    <col min="20" max="20" width="10" style="14" customWidth="1"/>
    <col min="21" max="22" width="2.28515625" style="14" customWidth="1"/>
    <col min="23" max="23" width="10" style="14" customWidth="1"/>
    <col min="24" max="24" width="3.140625" style="14" customWidth="1"/>
    <col min="25" max="25" width="1" style="14" customWidth="1"/>
    <col min="26" max="26" width="3.140625" style="14" customWidth="1"/>
    <col min="27" max="27" width="10" style="14" customWidth="1"/>
    <col min="28" max="28" width="1" style="14" customWidth="1"/>
    <col min="29" max="29" width="10" style="14" customWidth="1"/>
    <col min="30" max="30" width="6.7109375" style="14" customWidth="1"/>
    <col min="31" max="16384" width="9.140625" style="14"/>
  </cols>
  <sheetData>
    <row r="1" spans="2:27" ht="5.0999999999999996" customHeight="1" thickBot="1" x14ac:dyDescent="0.25"/>
    <row r="2" spans="2:27" ht="13.5" thickBot="1" x14ac:dyDescent="0.25">
      <c r="B2" s="523" t="s">
        <v>3</v>
      </c>
      <c r="C2" s="524"/>
      <c r="D2" s="524"/>
      <c r="E2" s="524"/>
      <c r="F2" s="525"/>
      <c r="I2" s="523" t="s">
        <v>4</v>
      </c>
      <c r="J2" s="524"/>
      <c r="K2" s="524"/>
      <c r="L2" s="524"/>
      <c r="M2" s="525"/>
      <c r="P2" s="523" t="s">
        <v>5</v>
      </c>
      <c r="Q2" s="524"/>
      <c r="R2" s="524"/>
      <c r="S2" s="524"/>
      <c r="T2" s="525"/>
      <c r="W2" s="523" t="s">
        <v>6</v>
      </c>
      <c r="X2" s="524"/>
      <c r="Y2" s="524"/>
      <c r="Z2" s="524"/>
      <c r="AA2" s="525"/>
    </row>
    <row r="3" spans="2:27" ht="5.0999999999999996" customHeight="1" x14ac:dyDescent="0.2"/>
    <row r="4" spans="2:27" x14ac:dyDescent="0.2">
      <c r="B4" s="16" t="str">
        <f ca="1">'- A -'!B6</f>
        <v>SUPER ZONA</v>
      </c>
      <c r="C4" s="32">
        <f>IF('- A -'!F6&lt;&gt;"",'- A -'!F6,"")</f>
        <v>2</v>
      </c>
      <c r="D4" s="18"/>
      <c r="E4" s="32">
        <f>IF('- A -'!H6&lt;&gt;"",'- A -'!H6,"")</f>
        <v>0</v>
      </c>
      <c r="F4" s="17" t="str">
        <f ca="1">'- A -'!L6</f>
        <v>RAIZ DE MENOS UNO</v>
      </c>
      <c r="G4" s="16"/>
      <c r="H4" s="16"/>
      <c r="I4" s="16" t="str">
        <f ca="1">'- B -'!B6</f>
        <v>JEY VOLLEY</v>
      </c>
      <c r="J4" s="32">
        <f>IF('- B -'!F6&lt;&gt;"",'- B -'!F6,"")</f>
        <v>2</v>
      </c>
      <c r="K4" s="28"/>
      <c r="L4" s="32">
        <f>IF('- B -'!H6&lt;&gt;"",'- B -'!H6,"")</f>
        <v>0</v>
      </c>
      <c r="M4" s="17" t="str">
        <f ca="1">'- B -'!L6</f>
        <v>U.T. PRO-VOL</v>
      </c>
      <c r="N4" s="16"/>
      <c r="O4" s="16"/>
      <c r="P4" s="16" t="str">
        <f ca="1">'- C -'!B6</f>
        <v>AKIBAKEI</v>
      </c>
      <c r="Q4" s="32">
        <f>IF('- C -'!F6&lt;&gt;"",'- C -'!F6,"")</f>
        <v>0</v>
      </c>
      <c r="R4" s="28"/>
      <c r="S4" s="32">
        <f>IF('- C -'!H6&lt;&gt;"",'- C -'!H6,"")</f>
        <v>2</v>
      </c>
      <c r="T4" s="17" t="str">
        <f ca="1">'- C -'!L6</f>
        <v>THE COLLINS</v>
      </c>
      <c r="W4" s="16" t="str">
        <f ca="1">'- D -'!B6</f>
        <v>FC</v>
      </c>
      <c r="X4" s="32">
        <f>IF('- D -'!F6&lt;&gt;"",'- D -'!F6,"")</f>
        <v>0</v>
      </c>
      <c r="Y4" s="28"/>
      <c r="Z4" s="32">
        <f>IF('- D -'!H6&lt;&gt;"",'- D -'!H6,"")</f>
        <v>2</v>
      </c>
      <c r="AA4" s="17" t="str">
        <f ca="1">'- D -'!L6</f>
        <v>FEBQ</v>
      </c>
    </row>
    <row r="5" spans="2:27" ht="5.0999999999999996" customHeight="1" x14ac:dyDescent="0.2">
      <c r="B5" s="16"/>
      <c r="C5" s="18"/>
      <c r="D5" s="18"/>
      <c r="E5" s="18"/>
      <c r="F5" s="17"/>
      <c r="G5" s="16"/>
      <c r="H5" s="16"/>
      <c r="J5" s="28"/>
      <c r="K5" s="28"/>
      <c r="L5" s="28"/>
      <c r="N5" s="16"/>
      <c r="O5" s="16"/>
      <c r="Q5" s="28"/>
      <c r="R5" s="28"/>
      <c r="S5" s="28"/>
      <c r="X5" s="28"/>
      <c r="Y5" s="28"/>
      <c r="Z5" s="28"/>
    </row>
    <row r="6" spans="2:27" x14ac:dyDescent="0.2">
      <c r="B6" s="16" t="str">
        <f ca="1">'- A -'!B7</f>
        <v>KA-POOM</v>
      </c>
      <c r="C6" s="32">
        <f>IF('- A -'!F7&lt;&gt;"",'- A -'!F7,"")</f>
        <v>2</v>
      </c>
      <c r="D6" s="18"/>
      <c r="E6" s="32">
        <f>IF('- A -'!H7&lt;&gt;"",'- A -'!H7,"")</f>
        <v>0</v>
      </c>
      <c r="F6" s="17" t="str">
        <f ca="1">'- A -'!L7</f>
        <v>LA NARANJA MECANICA</v>
      </c>
      <c r="G6" s="16"/>
      <c r="H6" s="16"/>
      <c r="I6" s="16" t="str">
        <f ca="1">'- B -'!B7</f>
        <v>BANDYBALL</v>
      </c>
      <c r="J6" s="32">
        <f>IF('- B -'!F7&lt;&gt;"",'- B -'!F7,"")</f>
        <v>2</v>
      </c>
      <c r="K6" s="28"/>
      <c r="L6" s="32">
        <f>IF('- B -'!H7&lt;&gt;"",'- B -'!H7,"")</f>
        <v>0</v>
      </c>
      <c r="M6" s="17" t="str">
        <f ca="1">'- B -'!L7</f>
        <v>LOS INDUSTRIALES</v>
      </c>
      <c r="N6" s="16"/>
      <c r="O6" s="16"/>
      <c r="P6" s="16" t="str">
        <f ca="1">'- C -'!B7</f>
        <v>POLVAZO</v>
      </c>
      <c r="Q6" s="32">
        <f>IF('- C -'!F7&lt;&gt;"",'- C -'!F7,"")</f>
        <v>0</v>
      </c>
      <c r="R6" s="28"/>
      <c r="S6" s="32">
        <f>IF('- C -'!H7&lt;&gt;"",'- C -'!H7,"")</f>
        <v>2</v>
      </c>
      <c r="T6" s="17" t="str">
        <f ca="1">'- C -'!L7</f>
        <v>UN EQUIPO</v>
      </c>
      <c r="W6" s="16" t="str">
        <f ca="1">'- D -'!B7</f>
        <v>FUERZA QUIMICA</v>
      </c>
      <c r="X6" s="32">
        <f>IF('- D -'!F7&lt;&gt;"",'- D -'!F7,"")</f>
        <v>0</v>
      </c>
      <c r="Y6" s="28"/>
      <c r="Z6" s="32">
        <f>IF('- D -'!H7&lt;&gt;"",'- D -'!H7,"")</f>
        <v>2</v>
      </c>
      <c r="AA6" s="17" t="str">
        <f ca="1">'- D -'!L7</f>
        <v>BORBOTONES V.C.</v>
      </c>
    </row>
    <row r="7" spans="2:27" ht="5.0999999999999996" customHeight="1" x14ac:dyDescent="0.2">
      <c r="B7" s="16"/>
      <c r="C7" s="18"/>
      <c r="D7" s="18"/>
      <c r="E7" s="18"/>
      <c r="F7" s="17"/>
      <c r="G7" s="16"/>
      <c r="H7" s="16"/>
      <c r="J7" s="28"/>
      <c r="K7" s="28"/>
      <c r="L7" s="28"/>
      <c r="N7" s="16"/>
      <c r="O7" s="16"/>
      <c r="Q7" s="28"/>
      <c r="R7" s="28"/>
      <c r="S7" s="28"/>
      <c r="X7" s="28"/>
      <c r="Y7" s="28"/>
      <c r="Z7" s="28"/>
    </row>
    <row r="8" spans="2:27" x14ac:dyDescent="0.2">
      <c r="B8" s="16" t="str">
        <f ca="1">'- A -'!B8</f>
        <v>SUPER ZONA</v>
      </c>
      <c r="C8" s="32">
        <f>IF('- A -'!F8&lt;&gt;"",'- A -'!F8,"")</f>
        <v>1</v>
      </c>
      <c r="D8" s="18"/>
      <c r="E8" s="32">
        <f>IF('- A -'!H8&lt;&gt;"",'- A -'!H8,"")</f>
        <v>2</v>
      </c>
      <c r="F8" s="17" t="str">
        <f ca="1">'- A -'!L8</f>
        <v>KA-POOM</v>
      </c>
      <c r="G8" s="16"/>
      <c r="H8" s="16"/>
      <c r="I8" s="16" t="str">
        <f ca="1">'- B -'!B8</f>
        <v>LOS INDUSTRIALES</v>
      </c>
      <c r="J8" s="32">
        <f>IF('- B -'!F8&lt;&gt;"",'- B -'!F8,"")</f>
        <v>2</v>
      </c>
      <c r="K8" s="28"/>
      <c r="L8" s="32">
        <f>IF('- B -'!H8&lt;&gt;"",'- B -'!H8,"")</f>
        <v>0</v>
      </c>
      <c r="M8" s="17" t="str">
        <f ca="1">'- B -'!L8</f>
        <v>U.T. PRO-VOL</v>
      </c>
      <c r="N8" s="16"/>
      <c r="O8" s="16"/>
      <c r="P8" s="16" t="str">
        <f ca="1">'- C -'!B8</f>
        <v>UN EQUIPO</v>
      </c>
      <c r="Q8" s="32">
        <f>IF('- C -'!F8&lt;&gt;"",'- C -'!F8,"")</f>
        <v>2</v>
      </c>
      <c r="R8" s="28"/>
      <c r="S8" s="32">
        <f>IF('- C -'!H8&lt;&gt;"",'- C -'!H8,"")</f>
        <v>1</v>
      </c>
      <c r="T8" s="17" t="str">
        <f ca="1">'- C -'!L8</f>
        <v>THE COLLINS</v>
      </c>
      <c r="W8" s="16" t="str">
        <f ca="1">'- D -'!B8</f>
        <v>FC</v>
      </c>
      <c r="X8" s="32">
        <f>IF('- D -'!F8&lt;&gt;"",'- D -'!F8,"")</f>
        <v>2</v>
      </c>
      <c r="Y8" s="28"/>
      <c r="Z8" s="32">
        <f>IF('- D -'!H8&lt;&gt;"",'- D -'!H8,"")</f>
        <v>0</v>
      </c>
      <c r="AA8" s="17" t="str">
        <f ca="1">'- D -'!L8</f>
        <v>FUERZA QUIMICA</v>
      </c>
    </row>
    <row r="9" spans="2:27" ht="5.0999999999999996" customHeight="1" x14ac:dyDescent="0.2">
      <c r="B9" s="16"/>
      <c r="C9" s="18"/>
      <c r="D9" s="18"/>
      <c r="E9" s="18"/>
      <c r="F9" s="17"/>
      <c r="G9" s="16"/>
      <c r="H9" s="16"/>
      <c r="J9" s="28"/>
      <c r="K9" s="28"/>
      <c r="L9" s="28"/>
      <c r="N9" s="16"/>
      <c r="O9" s="16"/>
      <c r="Q9" s="28"/>
      <c r="R9" s="28"/>
      <c r="S9" s="28"/>
      <c r="X9" s="28"/>
      <c r="Y9" s="28"/>
      <c r="Z9" s="28"/>
    </row>
    <row r="10" spans="2:27" x14ac:dyDescent="0.2">
      <c r="B10" s="16" t="str">
        <f ca="1">'- A -'!B9</f>
        <v>LA NARANJA MECANICA</v>
      </c>
      <c r="C10" s="32">
        <f>IF('- A -'!F9&lt;&gt;"",'- A -'!F9,"")</f>
        <v>0</v>
      </c>
      <c r="D10" s="18"/>
      <c r="E10" s="32">
        <f>IF('- A -'!H9&lt;&gt;"",'- A -'!H9,"")</f>
        <v>0</v>
      </c>
      <c r="F10" s="17" t="str">
        <f ca="1">'- A -'!L9</f>
        <v>RAIZ DE MENOS UNO</v>
      </c>
      <c r="G10" s="16"/>
      <c r="H10" s="16"/>
      <c r="I10" s="16" t="str">
        <f ca="1">'- B -'!B9</f>
        <v>JEY VOLLEY</v>
      </c>
      <c r="J10" s="32">
        <f>IF('- B -'!F9&lt;&gt;"",'- B -'!F9,"")</f>
        <v>2</v>
      </c>
      <c r="K10" s="28"/>
      <c r="L10" s="32">
        <f>IF('- B -'!H9&lt;&gt;"",'- B -'!H9,"")</f>
        <v>0</v>
      </c>
      <c r="M10" s="17" t="str">
        <f ca="1">'- B -'!L9</f>
        <v>BANDYBALL</v>
      </c>
      <c r="N10" s="16"/>
      <c r="O10" s="16"/>
      <c r="P10" s="16" t="str">
        <f ca="1">'- C -'!B9</f>
        <v>AKIBAKEI</v>
      </c>
      <c r="Q10" s="32">
        <f>IF('- C -'!F9&lt;&gt;"",'- C -'!F9,"")</f>
        <v>0</v>
      </c>
      <c r="R10" s="28"/>
      <c r="S10" s="32">
        <f>IF('- C -'!H9&lt;&gt;"",'- C -'!H9,"")</f>
        <v>2</v>
      </c>
      <c r="T10" s="17" t="str">
        <f ca="1">'- C -'!L9</f>
        <v>POLVAZO</v>
      </c>
      <c r="W10" s="16" t="str">
        <f ca="1">'- D -'!B9</f>
        <v>BORBOTONES V.C.</v>
      </c>
      <c r="X10" s="32">
        <f>IF('- D -'!F9&lt;&gt;"",'- D -'!F9,"")</f>
        <v>2</v>
      </c>
      <c r="Y10" s="28"/>
      <c r="Z10" s="32">
        <f>IF('- D -'!H9&lt;&gt;"",'- D -'!H9,"")</f>
        <v>1</v>
      </c>
      <c r="AA10" s="17" t="str">
        <f ca="1">'- D -'!L9</f>
        <v>FEBQ</v>
      </c>
    </row>
    <row r="11" spans="2:27" ht="5.0999999999999996" customHeight="1" x14ac:dyDescent="0.2">
      <c r="B11" s="16"/>
      <c r="C11" s="18"/>
      <c r="D11" s="18"/>
      <c r="E11" s="18"/>
      <c r="F11" s="17"/>
      <c r="G11" s="16"/>
      <c r="H11" s="16"/>
      <c r="I11" s="16"/>
      <c r="J11" s="28"/>
      <c r="K11" s="28"/>
      <c r="L11" s="28"/>
      <c r="M11" s="17"/>
      <c r="N11" s="16"/>
      <c r="O11" s="16"/>
      <c r="P11" s="16"/>
      <c r="Q11" s="28"/>
      <c r="R11" s="28"/>
      <c r="S11" s="28"/>
      <c r="T11" s="17"/>
      <c r="W11" s="16"/>
      <c r="X11" s="28"/>
      <c r="Y11" s="28"/>
      <c r="Z11" s="28"/>
      <c r="AA11" s="17"/>
    </row>
    <row r="12" spans="2:27" x14ac:dyDescent="0.2">
      <c r="B12" s="16" t="str">
        <f ca="1">'- A -'!B10</f>
        <v>RAIZ DE MENOS UNO</v>
      </c>
      <c r="C12" s="32">
        <f>IF('- A -'!F10&lt;&gt;"",'- A -'!F10,"")</f>
        <v>0</v>
      </c>
      <c r="D12" s="18"/>
      <c r="E12" s="32">
        <f>IF('- A -'!H10&lt;&gt;"",'- A -'!H10,"")</f>
        <v>2</v>
      </c>
      <c r="F12" s="17" t="str">
        <f ca="1">'- A -'!L10</f>
        <v>KA-POOM</v>
      </c>
      <c r="G12" s="16"/>
      <c r="H12" s="16"/>
      <c r="I12" s="16" t="str">
        <f ca="1">'- B -'!B10</f>
        <v>U.T. PRO-VOL</v>
      </c>
      <c r="J12" s="32">
        <f>IF('- B -'!F10&lt;&gt;"",'- B -'!F10,"")</f>
        <v>0</v>
      </c>
      <c r="K12" s="28"/>
      <c r="L12" s="32">
        <f>IF('- B -'!H10&lt;&gt;"",'- B -'!H10,"")</f>
        <v>2</v>
      </c>
      <c r="M12" s="17" t="str">
        <f ca="1">'- B -'!L10</f>
        <v>BANDYBALL</v>
      </c>
      <c r="N12" s="16"/>
      <c r="O12" s="16"/>
      <c r="P12" s="16" t="str">
        <f ca="1">'- C -'!B10</f>
        <v>UN EQUIPO</v>
      </c>
      <c r="Q12" s="32">
        <f>IF('- C -'!F10&lt;&gt;"",'- C -'!F10,"")</f>
        <v>2</v>
      </c>
      <c r="R12" s="28"/>
      <c r="S12" s="32">
        <f>IF('- C -'!H10&lt;&gt;"",'- C -'!H10,"")</f>
        <v>0</v>
      </c>
      <c r="T12" s="17" t="str">
        <f ca="1">'- C -'!L10</f>
        <v>AKIBAKEI</v>
      </c>
      <c r="W12" s="16" t="str">
        <f ca="1">'- D -'!B10</f>
        <v>BORBOTONES V.C.</v>
      </c>
      <c r="X12" s="32">
        <f>IF('- D -'!F10&lt;&gt;"",'- D -'!F10,"")</f>
        <v>0</v>
      </c>
      <c r="Y12" s="28"/>
      <c r="Z12" s="32">
        <f>IF('- D -'!H10&lt;&gt;"",'- D -'!H10,"")</f>
        <v>2</v>
      </c>
      <c r="AA12" s="17" t="str">
        <f ca="1">'- D -'!L10</f>
        <v>FC</v>
      </c>
    </row>
    <row r="13" spans="2:27" ht="5.0999999999999996" customHeight="1" x14ac:dyDescent="0.2">
      <c r="B13" s="16"/>
      <c r="C13" s="18"/>
      <c r="D13" s="18"/>
      <c r="E13" s="18"/>
      <c r="F13" s="17"/>
      <c r="G13" s="16"/>
      <c r="H13" s="16"/>
      <c r="I13" s="16"/>
      <c r="J13" s="28"/>
      <c r="K13" s="28"/>
      <c r="L13" s="28"/>
      <c r="M13" s="17"/>
      <c r="N13" s="16"/>
      <c r="O13" s="16"/>
      <c r="P13" s="16"/>
      <c r="Q13" s="28"/>
      <c r="R13" s="28"/>
      <c r="S13" s="28"/>
      <c r="T13" s="17"/>
      <c r="W13" s="16"/>
      <c r="X13" s="28"/>
      <c r="Y13" s="28"/>
      <c r="Z13" s="28"/>
      <c r="AA13" s="17"/>
    </row>
    <row r="14" spans="2:27" x14ac:dyDescent="0.2">
      <c r="B14" s="16" t="str">
        <f ca="1">'- A -'!B11</f>
        <v>LA NARANJA MECANICA</v>
      </c>
      <c r="C14" s="32">
        <f>IF('- A -'!F11&lt;&gt;"",'- A -'!F11,"")</f>
        <v>0</v>
      </c>
      <c r="D14" s="18"/>
      <c r="E14" s="32">
        <f>IF('- A -'!H11&lt;&gt;"",'- A -'!H11,"")</f>
        <v>2</v>
      </c>
      <c r="F14" s="17" t="str">
        <f ca="1">'- A -'!L11</f>
        <v>SUPER ZONA</v>
      </c>
      <c r="G14" s="16"/>
      <c r="H14" s="16"/>
      <c r="I14" s="16" t="str">
        <f ca="1">'- B -'!B11</f>
        <v>LOS INDUSTRIALES</v>
      </c>
      <c r="J14" s="32">
        <f>IF('- B -'!F11&lt;&gt;"",'- B -'!F11,"")</f>
        <v>0</v>
      </c>
      <c r="K14" s="28"/>
      <c r="L14" s="32">
        <f>IF('- B -'!H11&lt;&gt;"",'- B -'!H11,"")</f>
        <v>2</v>
      </c>
      <c r="M14" s="17" t="str">
        <f ca="1">'- B -'!L11</f>
        <v>JEY VOLLEY</v>
      </c>
      <c r="N14" s="16"/>
      <c r="O14" s="16"/>
      <c r="P14" s="16" t="str">
        <f ca="1">'- C -'!B11</f>
        <v>THE COLLINS</v>
      </c>
      <c r="Q14" s="32">
        <f>IF('- C -'!F11&lt;&gt;"",'- C -'!F11,"")</f>
        <v>2</v>
      </c>
      <c r="R14" s="28"/>
      <c r="S14" s="32">
        <f>IF('- C -'!H11&lt;&gt;"",'- C -'!H11,"")</f>
        <v>0</v>
      </c>
      <c r="T14" s="17" t="str">
        <f ca="1">'- C -'!L11</f>
        <v>POLVAZO</v>
      </c>
      <c r="W14" s="16" t="str">
        <f ca="1">'- D -'!B11</f>
        <v>FEBQ</v>
      </c>
      <c r="X14" s="32">
        <f>IF('- D -'!F11&lt;&gt;"",'- D -'!F11,"")</f>
        <v>2</v>
      </c>
      <c r="Y14" s="28"/>
      <c r="Z14" s="32">
        <f>IF('- D -'!H11&lt;&gt;"",'- D -'!H11,"")</f>
        <v>0</v>
      </c>
      <c r="AA14" s="17" t="str">
        <f ca="1">'- D -'!L11</f>
        <v>FUERZA QUIMICA</v>
      </c>
    </row>
    <row r="15" spans="2:27" ht="5.0999999999999996" customHeight="1" thickBot="1" x14ac:dyDescent="0.25"/>
    <row r="16" spans="2:27" ht="13.5" thickBot="1" x14ac:dyDescent="0.25">
      <c r="B16" s="523" t="s">
        <v>10</v>
      </c>
      <c r="C16" s="524"/>
      <c r="D16" s="524"/>
      <c r="E16" s="524"/>
      <c r="F16" s="525"/>
      <c r="I16" s="523" t="s">
        <v>9</v>
      </c>
      <c r="J16" s="524"/>
      <c r="K16" s="524"/>
      <c r="L16" s="524"/>
      <c r="M16" s="525"/>
      <c r="P16" s="523" t="s">
        <v>8</v>
      </c>
      <c r="Q16" s="524"/>
      <c r="R16" s="524"/>
      <c r="S16" s="524"/>
      <c r="T16" s="525"/>
      <c r="W16" s="523" t="s">
        <v>7</v>
      </c>
      <c r="X16" s="524"/>
      <c r="Y16" s="524"/>
      <c r="Z16" s="524"/>
      <c r="AA16" s="525"/>
    </row>
    <row r="17" spans="2:27" ht="4.5" customHeight="1" x14ac:dyDescent="0.2"/>
    <row r="18" spans="2:27" x14ac:dyDescent="0.2">
      <c r="B18" s="16" t="str">
        <f ca="1">'- E -'!B6</f>
        <v>Suiza</v>
      </c>
      <c r="C18" s="32" t="str">
        <f>IF('- E -'!C6&lt;&gt;"",'- E -'!C6,"")</f>
        <v/>
      </c>
      <c r="D18" s="18"/>
      <c r="E18" s="32" t="str">
        <f>IF('- E -'!E6&lt;&gt;"",'- E -'!E6,"")</f>
        <v/>
      </c>
      <c r="F18" s="17" t="str">
        <f ca="1">'- E -'!F6</f>
        <v>Ecuador</v>
      </c>
      <c r="G18" s="16"/>
      <c r="H18" s="16"/>
      <c r="I18" s="16" t="str">
        <f>'- F -'!B6</f>
        <v xml:space="preserve">Argentina </v>
      </c>
      <c r="J18" s="32" t="str">
        <f>IF('- F -'!C6&lt;&gt;"",'- F -'!C6,"")</f>
        <v/>
      </c>
      <c r="K18" s="28"/>
      <c r="L18" s="32" t="str">
        <f>IF('- F -'!E6&lt;&gt;"",'- F -'!E6,"")</f>
        <v/>
      </c>
      <c r="M18" s="17" t="str">
        <f>'- F -'!F6</f>
        <v>Bosnia</v>
      </c>
      <c r="N18" s="16"/>
      <c r="O18" s="16"/>
      <c r="P18" s="16" t="str">
        <f>'- G -'!B6</f>
        <v>Ghana</v>
      </c>
      <c r="Q18" s="32" t="str">
        <f>IF('- G -'!C6&lt;&gt;"",'- G -'!C6,"")</f>
        <v/>
      </c>
      <c r="R18" s="28"/>
      <c r="S18" s="32" t="str">
        <f>IF('- G -'!E6&lt;&gt;"",'- G -'!E6,"")</f>
        <v/>
      </c>
      <c r="T18" s="17" t="str">
        <f>'- G -'!F6</f>
        <v>EE. UU</v>
      </c>
      <c r="W18" s="27" t="str">
        <f ca="1">'- H -'!B6</f>
        <v>Argelia</v>
      </c>
      <c r="X18" s="32" t="str">
        <f>IF('- H -'!C6&lt;&gt;"",'- H -'!C6,"")</f>
        <v/>
      </c>
      <c r="Y18" s="28"/>
      <c r="Z18" s="32" t="str">
        <f>IF('- H -'!E6&lt;&gt;"",'- H -'!E6,"")</f>
        <v/>
      </c>
      <c r="AA18" s="17" t="str">
        <f ca="1">'- H -'!F6</f>
        <v>Corea del Norte</v>
      </c>
    </row>
    <row r="19" spans="2:27" ht="4.5" customHeight="1" x14ac:dyDescent="0.2">
      <c r="C19" s="18"/>
      <c r="D19" s="18"/>
      <c r="E19" s="18"/>
      <c r="G19" s="16"/>
      <c r="H19" s="16"/>
      <c r="J19" s="28"/>
      <c r="K19" s="28"/>
      <c r="L19" s="28"/>
      <c r="N19" s="16"/>
      <c r="O19" s="16"/>
      <c r="Q19" s="28"/>
      <c r="R19" s="28"/>
      <c r="S19" s="28"/>
      <c r="W19" s="36"/>
      <c r="X19" s="28"/>
      <c r="Y19" s="28"/>
      <c r="Z19" s="28"/>
    </row>
    <row r="20" spans="2:27" x14ac:dyDescent="0.2">
      <c r="B20" s="16" t="str">
        <f ca="1">'- E -'!B7</f>
        <v>Francia</v>
      </c>
      <c r="C20" s="32" t="str">
        <f>IF('- E -'!C7&lt;&gt;"",'- E -'!C7,"")</f>
        <v/>
      </c>
      <c r="D20" s="18"/>
      <c r="E20" s="32" t="str">
        <f>IF('- E -'!E7&lt;&gt;"",'- E -'!E7,"")</f>
        <v/>
      </c>
      <c r="F20" s="17" t="str">
        <f ca="1">'- E -'!F7</f>
        <v>Honduras</v>
      </c>
      <c r="G20" s="16"/>
      <c r="H20" s="16"/>
      <c r="I20" s="16" t="str">
        <f>'- F -'!B7</f>
        <v xml:space="preserve">Irán </v>
      </c>
      <c r="J20" s="32" t="str">
        <f>IF('- F -'!C7&lt;&gt;"",'- F -'!C7,"")</f>
        <v/>
      </c>
      <c r="K20" s="28"/>
      <c r="L20" s="32" t="str">
        <f>IF('- F -'!E7&lt;&gt;"",'- F -'!E7,"")</f>
        <v/>
      </c>
      <c r="M20" s="17" t="str">
        <f>'- F -'!F7</f>
        <v>Nigeria</v>
      </c>
      <c r="N20" s="16"/>
      <c r="O20" s="16"/>
      <c r="P20" s="16" t="str">
        <f>'- G -'!B7</f>
        <v>Alemania</v>
      </c>
      <c r="Q20" s="32" t="str">
        <f>IF('- G -'!C7&lt;&gt;"",'- G -'!C7,"")</f>
        <v/>
      </c>
      <c r="R20" s="28"/>
      <c r="S20" s="32" t="str">
        <f>IF('- G -'!E7&lt;&gt;"",'- G -'!E7,"")</f>
        <v/>
      </c>
      <c r="T20" s="17" t="str">
        <f>'- G -'!F7</f>
        <v>Portugal</v>
      </c>
      <c r="W20" s="27" t="str">
        <f ca="1">'- H -'!B7</f>
        <v>Belgica</v>
      </c>
      <c r="X20" s="32" t="str">
        <f>IF('- H -'!C7&lt;&gt;"",'- H -'!C7,"")</f>
        <v/>
      </c>
      <c r="Y20" s="28"/>
      <c r="Z20" s="32" t="str">
        <f>IF('- H -'!E7&lt;&gt;"",'- H -'!E7,"")</f>
        <v/>
      </c>
      <c r="AA20" s="17" t="str">
        <f ca="1">'- H -'!F7</f>
        <v>Rusia</v>
      </c>
    </row>
    <row r="21" spans="2:27" ht="4.5" customHeight="1" x14ac:dyDescent="0.2">
      <c r="C21" s="18"/>
      <c r="D21" s="18"/>
      <c r="E21" s="18"/>
      <c r="G21" s="16"/>
      <c r="H21" s="16"/>
      <c r="J21" s="28"/>
      <c r="K21" s="28"/>
      <c r="L21" s="28"/>
      <c r="N21" s="16"/>
      <c r="O21" s="16"/>
      <c r="Q21" s="28"/>
      <c r="R21" s="28"/>
      <c r="S21" s="28"/>
      <c r="W21" s="36"/>
      <c r="X21" s="28"/>
      <c r="Y21" s="28"/>
      <c r="Z21" s="28"/>
    </row>
    <row r="22" spans="2:27" x14ac:dyDescent="0.2">
      <c r="B22" s="16" t="str">
        <f ca="1">'- E -'!B8</f>
        <v>Suiza</v>
      </c>
      <c r="C22" s="32" t="str">
        <f>IF('- E -'!C8&lt;&gt;"",'- E -'!C8,"")</f>
        <v/>
      </c>
      <c r="D22" s="18"/>
      <c r="E22" s="32" t="str">
        <f>IF('- E -'!E8&lt;&gt;"",'- E -'!E8,"")</f>
        <v/>
      </c>
      <c r="F22" s="17" t="str">
        <f ca="1">'- E -'!F8</f>
        <v>Francia</v>
      </c>
      <c r="G22" s="16"/>
      <c r="H22" s="16"/>
      <c r="I22" s="16" t="str">
        <f>'- F -'!B8</f>
        <v>Nigeria</v>
      </c>
      <c r="J22" s="32" t="str">
        <f>IF('- F -'!C8&lt;&gt;"",'- F -'!C8,"")</f>
        <v/>
      </c>
      <c r="K22" s="28"/>
      <c r="L22" s="32" t="str">
        <f>IF('- F -'!E8&lt;&gt;"",'- F -'!E8,"")</f>
        <v/>
      </c>
      <c r="M22" s="17" t="str">
        <f>'- F -'!F8</f>
        <v>Bosnia</v>
      </c>
      <c r="N22" s="16"/>
      <c r="O22" s="16"/>
      <c r="P22" s="16" t="str">
        <f>'- G -'!B8</f>
        <v>Alemania</v>
      </c>
      <c r="Q22" s="32" t="str">
        <f>IF('- G -'!C8&lt;&gt;"",'- G -'!C8,"")</f>
        <v/>
      </c>
      <c r="R22" s="28"/>
      <c r="S22" s="32" t="str">
        <f>IF('- G -'!E8&lt;&gt;"",'- G -'!E8,"")</f>
        <v/>
      </c>
      <c r="T22" s="17" t="str">
        <f>'- G -'!F8</f>
        <v>Ghana</v>
      </c>
      <c r="W22" s="27" t="str">
        <f ca="1">'- H -'!B8</f>
        <v>Corea del Norte</v>
      </c>
      <c r="X22" s="32" t="str">
        <f>IF('- H -'!C8&lt;&gt;"",'- H -'!C8,"")</f>
        <v/>
      </c>
      <c r="Y22" s="28"/>
      <c r="Z22" s="32" t="str">
        <f>IF('- H -'!E8&lt;&gt;"",'- H -'!E8,"")</f>
        <v/>
      </c>
      <c r="AA22" s="17" t="str">
        <f ca="1">'- H -'!F8</f>
        <v>Rusia</v>
      </c>
    </row>
    <row r="23" spans="2:27" ht="4.5" customHeight="1" x14ac:dyDescent="0.2">
      <c r="C23" s="18"/>
      <c r="D23" s="18"/>
      <c r="E23" s="18"/>
      <c r="G23" s="16"/>
      <c r="H23" s="16"/>
      <c r="J23" s="28"/>
      <c r="K23" s="28"/>
      <c r="L23" s="28"/>
      <c r="N23" s="16"/>
      <c r="O23" s="16"/>
      <c r="Q23" s="28"/>
      <c r="R23" s="28"/>
      <c r="S23" s="28"/>
      <c r="W23" s="36"/>
      <c r="X23" s="28"/>
      <c r="Y23" s="28"/>
      <c r="Z23" s="28"/>
    </row>
    <row r="24" spans="2:27" x14ac:dyDescent="0.2">
      <c r="B24" s="16" t="str">
        <f ca="1">'- E -'!B9</f>
        <v>Honduras</v>
      </c>
      <c r="C24" s="32" t="str">
        <f>IF('- E -'!C9&lt;&gt;"",'- E -'!C9,"")</f>
        <v/>
      </c>
      <c r="D24" s="18"/>
      <c r="E24" s="32" t="str">
        <f>IF('- E -'!E9&lt;&gt;"",'- E -'!E9,"")</f>
        <v/>
      </c>
      <c r="F24" s="17" t="str">
        <f ca="1">'- E -'!F9</f>
        <v>Ecuador</v>
      </c>
      <c r="G24" s="16"/>
      <c r="H24" s="16"/>
      <c r="I24" s="16" t="str">
        <f>'- F -'!B9</f>
        <v xml:space="preserve">Argentina </v>
      </c>
      <c r="J24" s="32" t="str">
        <f>IF('- F -'!C9&lt;&gt;"",'- F -'!C9,"")</f>
        <v/>
      </c>
      <c r="K24" s="28"/>
      <c r="L24" s="32" t="str">
        <f>IF('- F -'!E6&lt;&gt;"",'- F -'!E6,"")</f>
        <v/>
      </c>
      <c r="M24" s="17" t="str">
        <f>'- F -'!F9</f>
        <v xml:space="preserve">Irán </v>
      </c>
      <c r="N24" s="16"/>
      <c r="O24" s="16"/>
      <c r="P24" s="16" t="str">
        <f>'- G -'!B9</f>
        <v>EE. UU</v>
      </c>
      <c r="Q24" s="32" t="str">
        <f>IF('- G -'!C9&lt;&gt;"",'- G -'!C9,"")</f>
        <v/>
      </c>
      <c r="R24" s="28"/>
      <c r="S24" s="32" t="str">
        <f>IF('- G -'!E9&lt;&gt;"",'- G -'!E9,"")</f>
        <v/>
      </c>
      <c r="T24" s="17" t="str">
        <f>'- G -'!F9</f>
        <v>Portugal</v>
      </c>
      <c r="W24" s="27" t="str">
        <f ca="1">'- H -'!B9</f>
        <v>Belgica</v>
      </c>
      <c r="X24" s="32" t="str">
        <f>IF('- H -'!C9&lt;&gt;"",'- H -'!C9,"")</f>
        <v/>
      </c>
      <c r="Y24" s="28"/>
      <c r="Z24" s="32" t="str">
        <f>IF('- H -'!E9&lt;&gt;"",'- H -'!E9,"")</f>
        <v/>
      </c>
      <c r="AA24" s="17" t="str">
        <f ca="1">'- H -'!F9</f>
        <v>Argelia</v>
      </c>
    </row>
    <row r="25" spans="2:27" ht="4.5" customHeight="1" x14ac:dyDescent="0.2">
      <c r="B25" s="16"/>
      <c r="C25" s="18"/>
      <c r="D25" s="18"/>
      <c r="E25" s="18"/>
      <c r="F25" s="17"/>
      <c r="G25" s="16"/>
      <c r="H25" s="16"/>
      <c r="I25" s="16"/>
      <c r="J25" s="28"/>
      <c r="K25" s="28"/>
      <c r="L25" s="28"/>
      <c r="M25" s="17"/>
      <c r="N25" s="16"/>
      <c r="O25" s="16"/>
      <c r="P25" s="16"/>
      <c r="Q25" s="28"/>
      <c r="R25" s="28"/>
      <c r="S25" s="28"/>
      <c r="T25" s="17"/>
      <c r="W25" s="27"/>
      <c r="X25" s="28"/>
      <c r="Y25" s="28"/>
      <c r="Z25" s="28"/>
      <c r="AA25" s="17"/>
    </row>
    <row r="26" spans="2:27" x14ac:dyDescent="0.2">
      <c r="B26" s="16" t="str">
        <f ca="1">'- E -'!B10</f>
        <v>Ecuador</v>
      </c>
      <c r="C26" s="32" t="str">
        <f>IF('- E -'!C10&lt;&gt;"",'- E -'!C10,"")</f>
        <v/>
      </c>
      <c r="D26" s="18"/>
      <c r="E26" s="32" t="str">
        <f>IF('- E -'!E10&lt;&gt;"",'- E -'!E10,"")</f>
        <v/>
      </c>
      <c r="F26" s="17" t="str">
        <f ca="1">'- E -'!F10</f>
        <v>Francia</v>
      </c>
      <c r="G26" s="16"/>
      <c r="H26" s="16"/>
      <c r="I26" s="16" t="str">
        <f>'- F -'!B10</f>
        <v>Nigeria</v>
      </c>
      <c r="J26" s="32" t="str">
        <f>IF('- F -'!C10&lt;&gt;"",'- F -'!C10,"")</f>
        <v/>
      </c>
      <c r="K26" s="28"/>
      <c r="L26" s="32" t="str">
        <f>IF('- F -'!E10&lt;&gt;"",'- F -'!E10,"")</f>
        <v/>
      </c>
      <c r="M26" s="17" t="str">
        <f>'- F -'!F10</f>
        <v xml:space="preserve">Argentina </v>
      </c>
      <c r="N26" s="16"/>
      <c r="O26" s="16"/>
      <c r="P26" s="16" t="str">
        <f>'- G -'!B10</f>
        <v>EE. UU</v>
      </c>
      <c r="Q26" s="32" t="str">
        <f>IF('- G -'!C10&lt;&gt;"",'- G -'!C10,"")</f>
        <v/>
      </c>
      <c r="R26" s="28"/>
      <c r="S26" s="32" t="str">
        <f>IF('- G -'!E10&lt;&gt;"",'- G -'!E10,"")</f>
        <v/>
      </c>
      <c r="T26" s="17" t="str">
        <f>'- G -'!F10</f>
        <v>Alemania</v>
      </c>
      <c r="W26" s="27" t="str">
        <f ca="1">'- H -'!B10</f>
        <v>Corea del Norte</v>
      </c>
      <c r="X26" s="32" t="str">
        <f>IF('- H -'!C10&lt;&gt;"",'- H -'!C10,"")</f>
        <v/>
      </c>
      <c r="Y26" s="28"/>
      <c r="Z26" s="32" t="str">
        <f>IF('- H -'!E10&lt;&gt;"",'- H -'!E10,"")</f>
        <v/>
      </c>
      <c r="AA26" s="17" t="str">
        <f ca="1">'- H -'!F10</f>
        <v>Belgica</v>
      </c>
    </row>
    <row r="27" spans="2:27" ht="4.5" customHeight="1" x14ac:dyDescent="0.2">
      <c r="B27" s="16"/>
      <c r="C27" s="18"/>
      <c r="D27" s="18"/>
      <c r="E27" s="18"/>
      <c r="F27" s="17"/>
      <c r="G27" s="16"/>
      <c r="H27" s="16"/>
      <c r="I27" s="16"/>
      <c r="J27" s="28"/>
      <c r="K27" s="28"/>
      <c r="L27" s="28"/>
      <c r="M27" s="17"/>
      <c r="N27" s="16"/>
      <c r="O27" s="16"/>
      <c r="P27" s="16"/>
      <c r="Q27" s="28"/>
      <c r="R27" s="28"/>
      <c r="S27" s="28"/>
      <c r="T27" s="17"/>
      <c r="W27" s="27"/>
      <c r="X27" s="28"/>
      <c r="Y27" s="28"/>
      <c r="Z27" s="28"/>
      <c r="AA27" s="17"/>
    </row>
    <row r="28" spans="2:27" x14ac:dyDescent="0.2">
      <c r="B28" s="16" t="str">
        <f ca="1">'- E -'!B11</f>
        <v>Honduras</v>
      </c>
      <c r="C28" s="32" t="str">
        <f>IF('- E -'!C11&lt;&gt;"",'- E -'!C11,"")</f>
        <v/>
      </c>
      <c r="D28" s="18"/>
      <c r="E28" s="32" t="str">
        <f>IF('- E -'!E11&lt;&gt;"",'- E -'!E11,"")</f>
        <v/>
      </c>
      <c r="F28" s="17" t="str">
        <f ca="1">'- E -'!F11</f>
        <v>Suiza</v>
      </c>
      <c r="G28" s="16"/>
      <c r="H28" s="16"/>
      <c r="I28" s="16" t="str">
        <f>'- F -'!B11</f>
        <v>Bosnia</v>
      </c>
      <c r="J28" s="32" t="str">
        <f>IF('- F -'!C11&lt;&gt;"",'- F -'!C11,"")</f>
        <v/>
      </c>
      <c r="K28" s="28"/>
      <c r="L28" s="32" t="str">
        <f>IF('- F -'!E11&lt;&gt;"",'- F -'!E11,"")</f>
        <v/>
      </c>
      <c r="M28" s="17" t="str">
        <f>'- F -'!F11</f>
        <v xml:space="preserve">Irán </v>
      </c>
      <c r="N28" s="16"/>
      <c r="O28" s="16"/>
      <c r="P28" s="16" t="str">
        <f>'- G -'!B11</f>
        <v>Portugal</v>
      </c>
      <c r="Q28" s="32" t="str">
        <f>IF('- G -'!C11&lt;&gt;"",'- G -'!C11,"")</f>
        <v/>
      </c>
      <c r="R28" s="28"/>
      <c r="S28" s="32" t="str">
        <f>IF('- G -'!E11&lt;&gt;"",'- G -'!E11,"")</f>
        <v/>
      </c>
      <c r="T28" s="17" t="str">
        <f>'- G -'!F11</f>
        <v>Ghana</v>
      </c>
      <c r="W28" s="27" t="str">
        <f ca="1">'- H -'!B11</f>
        <v>Rusia</v>
      </c>
      <c r="X28" s="32" t="str">
        <f>IF('- H -'!C11&lt;&gt;"",'- H -'!C11,"")</f>
        <v/>
      </c>
      <c r="Y28" s="28"/>
      <c r="Z28" s="32" t="str">
        <f>IF('- H -'!E11&lt;&gt;"",'- H -'!E11,"")</f>
        <v/>
      </c>
      <c r="AA28" s="17" t="str">
        <f ca="1">'- H -'!F11</f>
        <v>Argelia</v>
      </c>
    </row>
    <row r="29" spans="2:27" ht="9.75" customHeight="1" thickBot="1" x14ac:dyDescent="0.25"/>
    <row r="30" spans="2:27" ht="13.5" thickBot="1" x14ac:dyDescent="0.25">
      <c r="B30" s="523" t="s">
        <v>58</v>
      </c>
      <c r="C30" s="524"/>
      <c r="D30" s="524"/>
      <c r="E30" s="524"/>
      <c r="F30" s="525"/>
      <c r="W30" s="26"/>
      <c r="X30" s="26"/>
      <c r="Y30" s="26"/>
      <c r="Z30" s="26"/>
      <c r="AA30" s="26"/>
    </row>
    <row r="31" spans="2:27" ht="4.5" customHeight="1" thickBot="1" x14ac:dyDescent="0.25"/>
    <row r="32" spans="2:27" s="16" customFormat="1" ht="12.75" customHeight="1" thickBot="1" x14ac:dyDescent="0.25">
      <c r="B32" s="520"/>
      <c r="C32" s="520"/>
      <c r="E32" s="520"/>
      <c r="F32" s="520"/>
      <c r="I32" s="523" t="s">
        <v>0</v>
      </c>
      <c r="J32" s="524"/>
      <c r="K32" s="524"/>
      <c r="L32" s="524"/>
      <c r="M32" s="525"/>
    </row>
    <row r="33" spans="2:30" s="16" customFormat="1" ht="6" customHeight="1" x14ac:dyDescent="0.2">
      <c r="B33" s="513" t="str">
        <f ca="1">'Octavos de Final'!E7</f>
        <v>KA-POOM</v>
      </c>
      <c r="C33" s="499">
        <f>IF('Octavos de Final'!F7&lt;&gt;"",'Octavos de Final'!F7,"")</f>
        <v>1</v>
      </c>
      <c r="D33" s="18"/>
      <c r="E33" s="510">
        <f>IF('Octavos de Final'!F9&lt;&gt;"",'Octavos de Final'!F9,"")</f>
        <v>0</v>
      </c>
      <c r="F33" s="526" t="str">
        <f ca="1">'Octavos de Final'!E9</f>
        <v>BANDYBALL</v>
      </c>
      <c r="G33" s="24"/>
    </row>
    <row r="34" spans="2:30" s="16" customFormat="1" ht="6" customHeight="1" x14ac:dyDescent="0.2">
      <c r="B34" s="514"/>
      <c r="C34" s="500"/>
      <c r="D34" s="18"/>
      <c r="E34" s="511"/>
      <c r="F34" s="527"/>
      <c r="G34" s="22"/>
    </row>
    <row r="35" spans="2:30" s="16" customFormat="1" ht="6" customHeight="1" x14ac:dyDescent="0.2">
      <c r="B35" s="18"/>
      <c r="F35" s="18"/>
      <c r="G35" s="23"/>
      <c r="H35" s="24"/>
      <c r="I35" s="513" t="str">
        <f ca="1">'Cuartos de Final'!E7</f>
        <v>KA-POOM</v>
      </c>
      <c r="J35" s="499">
        <f>IF('Cuartos de Final'!I7&lt;&gt;"",'Cuartos de Final'!I7,"")</f>
        <v>2</v>
      </c>
      <c r="K35" s="28"/>
      <c r="L35" s="499">
        <f>IF('Cuartos de Final'!I9&lt;&gt;"",'Cuartos de Final'!I9,"")</f>
        <v>0</v>
      </c>
      <c r="M35" s="501" t="str">
        <f ca="1">'Cuartos de Final'!E9</f>
        <v>BANDYBALL</v>
      </c>
      <c r="N35" s="24"/>
      <c r="AA35" s="27"/>
    </row>
    <row r="36" spans="2:30" s="16" customFormat="1" ht="6" customHeight="1" thickBot="1" x14ac:dyDescent="0.25">
      <c r="B36" s="18"/>
      <c r="F36" s="18"/>
      <c r="G36" s="23"/>
      <c r="I36" s="514"/>
      <c r="J36" s="500"/>
      <c r="K36" s="28"/>
      <c r="L36" s="500"/>
      <c r="M36" s="502"/>
      <c r="N36" s="22"/>
    </row>
    <row r="37" spans="2:30" s="16" customFormat="1" ht="12.75" customHeight="1" thickBot="1" x14ac:dyDescent="0.25">
      <c r="B37" s="520"/>
      <c r="C37" s="520"/>
      <c r="E37" s="520"/>
      <c r="F37" s="520"/>
      <c r="G37" s="23"/>
      <c r="I37" s="33"/>
      <c r="J37" s="33"/>
      <c r="K37" s="33"/>
      <c r="L37" s="33"/>
      <c r="M37" s="33"/>
      <c r="N37" s="23"/>
      <c r="P37" s="523" t="s">
        <v>1</v>
      </c>
      <c r="Q37" s="524"/>
      <c r="R37" s="524"/>
      <c r="S37" s="524"/>
      <c r="T37" s="525"/>
    </row>
    <row r="38" spans="2:30" s="16" customFormat="1" ht="6" customHeight="1" x14ac:dyDescent="0.2">
      <c r="B38" s="513" t="str">
        <f ca="1">'Octavos de Final'!E11</f>
        <v>UN EQUIPO</v>
      </c>
      <c r="C38" s="499">
        <f>IF('Octavos de Final'!F11&lt;&gt;"",'Octavos de Final'!F11,"")</f>
        <v>1</v>
      </c>
      <c r="D38" s="18"/>
      <c r="E38" s="510">
        <f>IF('Octavos de Final'!F13&lt;&gt;"",'Octavos de Final'!F13,"")</f>
        <v>0</v>
      </c>
      <c r="F38" s="526" t="str">
        <f>'Octavos de Final'!E13</f>
        <v>FEBQ</v>
      </c>
      <c r="G38" s="21"/>
      <c r="I38" s="33"/>
      <c r="J38" s="33"/>
      <c r="K38" s="33"/>
      <c r="L38" s="33"/>
      <c r="M38" s="33"/>
      <c r="N38" s="23"/>
    </row>
    <row r="39" spans="2:30" s="16" customFormat="1" ht="6" customHeight="1" x14ac:dyDescent="0.2">
      <c r="B39" s="514"/>
      <c r="C39" s="500"/>
      <c r="D39" s="18"/>
      <c r="E39" s="511"/>
      <c r="F39" s="527"/>
      <c r="I39" s="33"/>
      <c r="J39" s="33"/>
      <c r="K39" s="33"/>
      <c r="L39" s="33"/>
      <c r="M39" s="33"/>
      <c r="N39" s="23"/>
    </row>
    <row r="40" spans="2:30" s="16" customFormat="1" ht="6" customHeight="1" x14ac:dyDescent="0.2">
      <c r="B40" s="18"/>
      <c r="F40" s="18"/>
      <c r="I40" s="33"/>
      <c r="J40" s="33"/>
      <c r="K40" s="33"/>
      <c r="L40" s="33"/>
      <c r="M40" s="33"/>
      <c r="N40" s="23"/>
      <c r="O40" s="24"/>
      <c r="P40" s="513" t="str">
        <f ca="1">Semifinal!E7</f>
        <v>KA-POOM</v>
      </c>
      <c r="Q40" s="499">
        <f>IF(Semifinal!F7&lt;&gt;"",Semifinal!F7,"")</f>
        <v>3</v>
      </c>
      <c r="R40" s="28"/>
      <c r="S40" s="499">
        <f>IF(Semifinal!F9&lt;&gt;"",Semifinal!F9,"")</f>
        <v>0</v>
      </c>
      <c r="T40" s="501" t="str">
        <f ca="1">Semifinal!E9</f>
        <v>JEY VOLLEY</v>
      </c>
      <c r="U40" s="24"/>
    </row>
    <row r="41" spans="2:30" s="16" customFormat="1" ht="6" customHeight="1" x14ac:dyDescent="0.2">
      <c r="B41" s="18"/>
      <c r="F41" s="18"/>
      <c r="I41" s="33"/>
      <c r="J41" s="33"/>
      <c r="K41" s="33"/>
      <c r="L41" s="33"/>
      <c r="M41" s="33"/>
      <c r="N41" s="23"/>
      <c r="P41" s="514"/>
      <c r="Q41" s="500"/>
      <c r="R41" s="28"/>
      <c r="S41" s="500"/>
      <c r="T41" s="502"/>
      <c r="U41" s="22"/>
    </row>
    <row r="42" spans="2:30" s="16" customFormat="1" ht="12.75" customHeight="1" x14ac:dyDescent="0.2">
      <c r="B42" s="520"/>
      <c r="C42" s="520"/>
      <c r="E42" s="520"/>
      <c r="F42" s="520"/>
      <c r="I42" s="33"/>
      <c r="J42" s="33"/>
      <c r="K42" s="33"/>
      <c r="L42" s="33"/>
      <c r="M42" s="33"/>
      <c r="N42" s="23"/>
      <c r="P42" s="33"/>
      <c r="Q42" s="33"/>
      <c r="R42" s="33"/>
      <c r="S42" s="33"/>
      <c r="T42" s="33"/>
      <c r="U42" s="23"/>
    </row>
    <row r="43" spans="2:30" s="16" customFormat="1" ht="6" customHeight="1" x14ac:dyDescent="0.2">
      <c r="B43" s="513" t="str">
        <f ca="1">'Octavos de Final'!E23</f>
        <v>1ero Grupo E</v>
      </c>
      <c r="C43" s="499">
        <f>IF('Octavos de Final'!F23&lt;&gt;"",'Octavos de Final'!F23,"")</f>
        <v>1</v>
      </c>
      <c r="D43" s="18"/>
      <c r="E43" s="510">
        <f>IF('Octavos de Final'!F25&lt;&gt;"",'Octavos de Final'!F25,"")</f>
        <v>0</v>
      </c>
      <c r="F43" s="526" t="str">
        <f>'Octavos de Final'!E25</f>
        <v>2do Grupo F</v>
      </c>
      <c r="G43" s="24"/>
      <c r="I43" s="33"/>
      <c r="J43" s="33"/>
      <c r="K43" s="33"/>
      <c r="L43" s="33"/>
      <c r="M43" s="33"/>
      <c r="N43" s="23"/>
      <c r="P43" s="33"/>
      <c r="Q43" s="33"/>
      <c r="R43" s="33"/>
      <c r="S43" s="33"/>
      <c r="T43" s="33"/>
      <c r="U43" s="23"/>
    </row>
    <row r="44" spans="2:30" s="16" customFormat="1" ht="6" customHeight="1" thickBot="1" x14ac:dyDescent="0.25">
      <c r="B44" s="514"/>
      <c r="C44" s="500"/>
      <c r="D44" s="18"/>
      <c r="E44" s="511"/>
      <c r="F44" s="527"/>
      <c r="G44" s="22"/>
      <c r="I44" s="33"/>
      <c r="J44" s="33"/>
      <c r="K44" s="33"/>
      <c r="L44" s="33"/>
      <c r="M44" s="33"/>
      <c r="N44" s="23"/>
      <c r="P44" s="33"/>
      <c r="Q44" s="33"/>
      <c r="R44" s="33"/>
      <c r="S44" s="33"/>
      <c r="T44" s="33"/>
      <c r="U44" s="23"/>
    </row>
    <row r="45" spans="2:30" s="16" customFormat="1" ht="6" customHeight="1" x14ac:dyDescent="0.2">
      <c r="B45" s="18"/>
      <c r="F45" s="18"/>
      <c r="G45" s="23"/>
      <c r="H45" s="24"/>
      <c r="I45" s="513" t="str">
        <f ca="1">'Cuartos de Final'!E11</f>
        <v>JEY VOLLEY</v>
      </c>
      <c r="J45" s="499">
        <f>IF('Cuartos de Final'!I11&lt;&gt;"",'Cuartos de Final'!I11,"")</f>
        <v>2</v>
      </c>
      <c r="K45" s="28"/>
      <c r="L45" s="499">
        <f>IF('Cuartos de Final'!I13&lt;&gt;"",'Cuartos de Final'!I13,"")</f>
        <v>1</v>
      </c>
      <c r="M45" s="501" t="str">
        <f ca="1">'Cuartos de Final'!E13</f>
        <v>SUPER ZONA</v>
      </c>
      <c r="N45" s="21"/>
      <c r="P45" s="33"/>
      <c r="Q45" s="33"/>
      <c r="R45" s="33"/>
      <c r="S45" s="33"/>
      <c r="T45" s="33"/>
      <c r="U45" s="23"/>
      <c r="W45" s="503" t="s">
        <v>2</v>
      </c>
      <c r="X45" s="504"/>
      <c r="Y45" s="504"/>
      <c r="Z45" s="504"/>
      <c r="AA45" s="505"/>
      <c r="AC45" s="509"/>
      <c r="AD45" s="509"/>
    </row>
    <row r="46" spans="2:30" s="16" customFormat="1" ht="6" customHeight="1" thickBot="1" x14ac:dyDescent="0.25">
      <c r="B46" s="18"/>
      <c r="F46" s="18"/>
      <c r="G46" s="23"/>
      <c r="I46" s="514"/>
      <c r="J46" s="500"/>
      <c r="K46" s="28"/>
      <c r="L46" s="500"/>
      <c r="M46" s="502"/>
      <c r="P46" s="33"/>
      <c r="Q46" s="33"/>
      <c r="R46" s="33"/>
      <c r="S46" s="33"/>
      <c r="T46" s="33"/>
      <c r="U46" s="23"/>
      <c r="W46" s="506"/>
      <c r="X46" s="507"/>
      <c r="Y46" s="507"/>
      <c r="Z46" s="507"/>
      <c r="AA46" s="508"/>
      <c r="AC46" s="509"/>
      <c r="AD46" s="509"/>
    </row>
    <row r="47" spans="2:30" s="16" customFormat="1" ht="12.75" customHeight="1" x14ac:dyDescent="0.2">
      <c r="B47" s="520"/>
      <c r="C47" s="520"/>
      <c r="E47" s="520"/>
      <c r="F47" s="520"/>
      <c r="G47" s="23"/>
      <c r="I47" s="33"/>
      <c r="J47" s="33"/>
      <c r="K47" s="33"/>
      <c r="L47" s="33"/>
      <c r="M47" s="33"/>
      <c r="P47" s="33"/>
      <c r="Q47" s="33"/>
      <c r="R47" s="33"/>
      <c r="S47" s="33"/>
      <c r="T47" s="33"/>
      <c r="U47" s="23"/>
      <c r="AC47" s="512" t="s">
        <v>66</v>
      </c>
      <c r="AD47" s="512"/>
    </row>
    <row r="48" spans="2:30" s="16" customFormat="1" ht="6" customHeight="1" x14ac:dyDescent="0.2">
      <c r="B48" s="513" t="str">
        <f>'Octavos de Final'!E29</f>
        <v>1ero Grupo G</v>
      </c>
      <c r="C48" s="499">
        <f>IF('Octavos de Final'!F29&lt;&gt;"",'Octavos de Final'!F29,"")</f>
        <v>1</v>
      </c>
      <c r="D48" s="18"/>
      <c r="E48" s="510">
        <f>IF('Octavos de Final'!F31&lt;&gt;"",'Octavos de Final'!F31,"")</f>
        <v>0</v>
      </c>
      <c r="F48" s="526" t="str">
        <f ca="1">'Octavos de Final'!E31</f>
        <v>2do Grupo H</v>
      </c>
      <c r="G48" s="21"/>
      <c r="I48" s="33"/>
      <c r="J48" s="33"/>
      <c r="K48" s="33"/>
      <c r="L48" s="33"/>
      <c r="M48" s="33"/>
      <c r="P48" s="33"/>
      <c r="Q48" s="33"/>
      <c r="R48" s="33"/>
      <c r="S48" s="33"/>
      <c r="T48" s="33"/>
      <c r="U48" s="23"/>
      <c r="V48" s="20"/>
      <c r="W48" s="513" t="str">
        <f ca="1">FINAL!E9</f>
        <v>KA-POOM</v>
      </c>
      <c r="X48" s="499" t="str">
        <f>IF(FINAL!F9&lt;&gt;"",FINAL!F9,"")</f>
        <v/>
      </c>
      <c r="Y48" s="28"/>
      <c r="Z48" s="499" t="str">
        <f>IF(FINAL!F11&lt;&gt;"",FINAL!F11,"")</f>
        <v/>
      </c>
      <c r="AA48" s="501" t="str">
        <f ca="1">FINAL!E11</f>
        <v>SF2</v>
      </c>
      <c r="AB48" s="34"/>
      <c r="AC48" s="510" t="str">
        <f ca="1">FINAL!J10</f>
        <v>CAMPEÓN</v>
      </c>
      <c r="AD48" s="510"/>
    </row>
    <row r="49" spans="2:30" s="16" customFormat="1" ht="6" customHeight="1" x14ac:dyDescent="0.2">
      <c r="B49" s="514"/>
      <c r="C49" s="500"/>
      <c r="D49" s="18"/>
      <c r="E49" s="511"/>
      <c r="F49" s="527"/>
      <c r="I49" s="33"/>
      <c r="J49" s="33"/>
      <c r="K49" s="33"/>
      <c r="L49" s="33"/>
      <c r="M49" s="33"/>
      <c r="P49" s="33"/>
      <c r="Q49" s="33"/>
      <c r="R49" s="33"/>
      <c r="S49" s="33"/>
      <c r="T49" s="33"/>
      <c r="U49" s="23"/>
      <c r="W49" s="514"/>
      <c r="X49" s="500"/>
      <c r="Y49" s="28"/>
      <c r="Z49" s="500"/>
      <c r="AA49" s="502"/>
      <c r="AB49" s="33"/>
      <c r="AC49" s="511"/>
      <c r="AD49" s="511"/>
    </row>
    <row r="50" spans="2:30" s="16" customFormat="1" ht="12.75" customHeight="1" x14ac:dyDescent="0.2">
      <c r="B50" s="18"/>
      <c r="F50" s="18"/>
      <c r="I50" s="33"/>
      <c r="J50" s="33"/>
      <c r="K50" s="33"/>
      <c r="L50" s="33"/>
      <c r="M50" s="33"/>
      <c r="P50" s="33"/>
      <c r="Q50" s="33"/>
      <c r="R50" s="33"/>
      <c r="S50" s="33"/>
      <c r="T50" s="33"/>
      <c r="U50" s="23"/>
    </row>
    <row r="51" spans="2:30" s="16" customFormat="1" ht="12.75" customHeight="1" x14ac:dyDescent="0.2">
      <c r="B51" s="18"/>
      <c r="F51" s="18"/>
      <c r="I51" s="33"/>
      <c r="J51" s="33"/>
      <c r="K51" s="33"/>
      <c r="L51" s="33"/>
      <c r="M51" s="33"/>
      <c r="P51" s="33"/>
      <c r="Q51" s="33"/>
      <c r="R51" s="33"/>
      <c r="S51" s="33"/>
      <c r="T51" s="33"/>
      <c r="U51" s="23"/>
      <c r="W51" s="516"/>
      <c r="X51" s="516"/>
      <c r="Y51" s="516"/>
      <c r="Z51" s="516"/>
      <c r="AA51" s="516"/>
    </row>
    <row r="52" spans="2:30" s="16" customFormat="1" ht="12.75" customHeight="1" x14ac:dyDescent="0.2">
      <c r="B52" s="520"/>
      <c r="C52" s="520"/>
      <c r="E52" s="520"/>
      <c r="F52" s="520"/>
      <c r="I52" s="33"/>
      <c r="J52" s="33"/>
      <c r="K52" s="33"/>
      <c r="L52" s="33"/>
      <c r="M52" s="33"/>
      <c r="P52" s="33"/>
      <c r="Q52" s="33"/>
      <c r="R52" s="33"/>
      <c r="S52" s="33"/>
      <c r="T52" s="33"/>
      <c r="U52" s="23"/>
      <c r="W52" s="19"/>
      <c r="X52" s="19"/>
      <c r="Y52" s="19"/>
      <c r="Z52" s="19"/>
      <c r="AA52" s="19"/>
    </row>
    <row r="53" spans="2:30" s="16" customFormat="1" ht="6" customHeight="1" x14ac:dyDescent="0.2">
      <c r="B53" s="513" t="str">
        <f ca="1">'Octavos de Final'!E15</f>
        <v>JEY VOLLEY</v>
      </c>
      <c r="C53" s="499">
        <f>IF('Octavos de Final'!F15&lt;&gt;"",'Octavos de Final'!F15,"")</f>
        <v>1</v>
      </c>
      <c r="D53" s="18"/>
      <c r="E53" s="510">
        <f>IF('Octavos de Final'!F17&lt;&gt;"",'Octavos de Final'!F17,"")</f>
        <v>0</v>
      </c>
      <c r="F53" s="526" t="str">
        <f ca="1">'Octavos de Final'!E17</f>
        <v>SUPER ZONA</v>
      </c>
      <c r="G53" s="24"/>
      <c r="I53" s="33"/>
      <c r="J53" s="33"/>
      <c r="K53" s="33"/>
      <c r="L53" s="33"/>
      <c r="M53" s="33"/>
      <c r="P53" s="33"/>
      <c r="Q53" s="33"/>
      <c r="R53" s="33"/>
      <c r="S53" s="33"/>
      <c r="T53" s="33"/>
      <c r="U53" s="23"/>
      <c r="V53" s="19"/>
      <c r="W53" s="517"/>
      <c r="X53" s="518"/>
      <c r="Y53" s="38"/>
      <c r="Z53" s="518"/>
      <c r="AA53" s="519"/>
    </row>
    <row r="54" spans="2:30" s="16" customFormat="1" ht="6" customHeight="1" x14ac:dyDescent="0.2">
      <c r="B54" s="514"/>
      <c r="C54" s="500"/>
      <c r="D54" s="18"/>
      <c r="E54" s="511"/>
      <c r="F54" s="527"/>
      <c r="G54" s="22"/>
      <c r="I54" s="33"/>
      <c r="J54" s="33"/>
      <c r="K54" s="33"/>
      <c r="L54" s="33"/>
      <c r="M54" s="33"/>
      <c r="P54" s="33"/>
      <c r="Q54" s="33"/>
      <c r="R54" s="33"/>
      <c r="S54" s="33"/>
      <c r="T54" s="33"/>
      <c r="U54" s="23"/>
      <c r="V54" s="19"/>
      <c r="W54" s="517"/>
      <c r="X54" s="518"/>
      <c r="Y54" s="38"/>
      <c r="Z54" s="518"/>
      <c r="AA54" s="519"/>
    </row>
    <row r="55" spans="2:30" s="16" customFormat="1" ht="6" customHeight="1" x14ac:dyDescent="0.2">
      <c r="B55" s="18"/>
      <c r="F55" s="18"/>
      <c r="G55" s="23"/>
      <c r="H55" s="24"/>
      <c r="I55" s="513" t="str">
        <f ca="1">'Cuartos de Final'!E15</f>
        <v>UN EQUIPO</v>
      </c>
      <c r="J55" s="499">
        <f>IF('Cuartos de Final'!I15&lt;&gt;"",'Cuartos de Final'!I15,"")</f>
        <v>2</v>
      </c>
      <c r="K55" s="28"/>
      <c r="L55" s="499">
        <f>IF('Cuartos de Final'!I17&lt;&gt;"",'Cuartos de Final'!I17,"")</f>
        <v>0</v>
      </c>
      <c r="M55" s="501" t="str">
        <f>'Cuartos de Final'!E17</f>
        <v>FEBQ</v>
      </c>
      <c r="N55" s="24"/>
      <c r="P55" s="33"/>
      <c r="Q55" s="33"/>
      <c r="R55" s="33"/>
      <c r="S55" s="33"/>
      <c r="T55" s="33"/>
      <c r="U55" s="23"/>
    </row>
    <row r="56" spans="2:30" s="16" customFormat="1" ht="6" customHeight="1" x14ac:dyDescent="0.2">
      <c r="B56" s="18"/>
      <c r="F56" s="18"/>
      <c r="G56" s="23"/>
      <c r="I56" s="514"/>
      <c r="J56" s="500"/>
      <c r="K56" s="28"/>
      <c r="L56" s="500"/>
      <c r="M56" s="502"/>
      <c r="N56" s="22"/>
      <c r="P56" s="33"/>
      <c r="Q56" s="33"/>
      <c r="R56" s="33"/>
      <c r="S56" s="33"/>
      <c r="T56" s="33"/>
      <c r="U56" s="23"/>
    </row>
    <row r="57" spans="2:30" s="16" customFormat="1" ht="12.75" customHeight="1" x14ac:dyDescent="0.2">
      <c r="B57" s="520"/>
      <c r="C57" s="520"/>
      <c r="E57" s="520"/>
      <c r="F57" s="520"/>
      <c r="G57" s="23"/>
      <c r="I57" s="33"/>
      <c r="J57" s="33"/>
      <c r="K57" s="33"/>
      <c r="L57" s="33"/>
      <c r="M57" s="33"/>
      <c r="N57" s="23"/>
      <c r="P57" s="33"/>
      <c r="Q57" s="33"/>
      <c r="R57" s="33"/>
      <c r="S57" s="33"/>
      <c r="T57" s="33"/>
      <c r="U57" s="23"/>
    </row>
    <row r="58" spans="2:30" s="16" customFormat="1" ht="6" customHeight="1" x14ac:dyDescent="0.2">
      <c r="B58" s="513" t="e">
        <f>'Octavos de Final'!E19</f>
        <v>#REF!</v>
      </c>
      <c r="C58" s="499">
        <f>IF('Octavos de Final'!F19&lt;&gt;"",'Octavos de Final'!F19,"")</f>
        <v>1</v>
      </c>
      <c r="D58" s="18"/>
      <c r="E58" s="499">
        <f>IF('Octavos de Final'!F21&lt;&gt;"",'Octavos de Final'!F21,"")</f>
        <v>0</v>
      </c>
      <c r="F58" s="501" t="str">
        <f ca="1">'Octavos de Final'!E21</f>
        <v>THE COLLINS</v>
      </c>
      <c r="G58" s="21"/>
      <c r="I58" s="33"/>
      <c r="J58" s="33"/>
      <c r="K58" s="33"/>
      <c r="L58" s="33"/>
      <c r="M58" s="33"/>
      <c r="N58" s="23"/>
      <c r="P58" s="33"/>
      <c r="Q58" s="33"/>
      <c r="R58" s="33"/>
      <c r="S58" s="33"/>
      <c r="T58" s="33"/>
      <c r="U58" s="23"/>
    </row>
    <row r="59" spans="2:30" s="16" customFormat="1" ht="6" customHeight="1" x14ac:dyDescent="0.2">
      <c r="B59" s="514"/>
      <c r="C59" s="500"/>
      <c r="D59" s="18"/>
      <c r="E59" s="500"/>
      <c r="F59" s="502"/>
      <c r="I59" s="33"/>
      <c r="J59" s="33"/>
      <c r="K59" s="33"/>
      <c r="L59" s="33"/>
      <c r="M59" s="33"/>
      <c r="N59" s="23"/>
      <c r="P59" s="33"/>
      <c r="Q59" s="33"/>
      <c r="R59" s="33"/>
      <c r="S59" s="33"/>
      <c r="T59" s="33"/>
      <c r="U59" s="23"/>
    </row>
    <row r="60" spans="2:30" s="16" customFormat="1" ht="6" customHeight="1" x14ac:dyDescent="0.2">
      <c r="B60" s="18"/>
      <c r="F60" s="18"/>
      <c r="I60" s="33"/>
      <c r="J60" s="33"/>
      <c r="K60" s="33"/>
      <c r="L60" s="33"/>
      <c r="M60" s="33"/>
      <c r="N60" s="23"/>
      <c r="O60" s="24"/>
      <c r="P60" s="513" t="str">
        <f ca="1">Semifinal!E11</f>
        <v>UN EQUIPO</v>
      </c>
      <c r="Q60" s="499" t="str">
        <f>IF(Semifinal!F11&lt;&gt;"",Semifinal!F11,"")</f>
        <v/>
      </c>
      <c r="R60" s="28"/>
      <c r="S60" s="499" t="str">
        <f>IF(Semifinal!F13&lt;&gt;"",Semifinal!F13,"")</f>
        <v/>
      </c>
      <c r="T60" s="501" t="str">
        <f ca="1">Semifinal!E13</f>
        <v>THE COLLINS</v>
      </c>
      <c r="U60" s="21"/>
      <c r="AA60" s="515" t="s">
        <v>62</v>
      </c>
      <c r="AB60" s="515"/>
      <c r="AC60" s="515"/>
    </row>
    <row r="61" spans="2:30" s="16" customFormat="1" ht="6" customHeight="1" x14ac:dyDescent="0.2">
      <c r="B61" s="18"/>
      <c r="F61" s="18"/>
      <c r="I61" s="33"/>
      <c r="J61" s="33"/>
      <c r="K61" s="33"/>
      <c r="L61" s="33"/>
      <c r="M61" s="33"/>
      <c r="N61" s="23"/>
      <c r="P61" s="514"/>
      <c r="Q61" s="500"/>
      <c r="R61" s="28"/>
      <c r="S61" s="500"/>
      <c r="T61" s="502"/>
      <c r="AA61" s="515"/>
      <c r="AB61" s="515"/>
      <c r="AC61" s="515"/>
    </row>
    <row r="62" spans="2:30" s="16" customFormat="1" ht="12.75" customHeight="1" x14ac:dyDescent="0.2">
      <c r="B62" s="520"/>
      <c r="C62" s="520"/>
      <c r="E62" s="520"/>
      <c r="F62" s="520"/>
      <c r="I62" s="33"/>
      <c r="J62" s="33"/>
      <c r="K62" s="33"/>
      <c r="L62" s="33"/>
      <c r="M62" s="33"/>
      <c r="N62" s="23"/>
    </row>
    <row r="63" spans="2:30" s="16" customFormat="1" ht="6" customHeight="1" x14ac:dyDescent="0.2">
      <c r="B63" s="513" t="str">
        <f>'Octavos de Final'!E33</f>
        <v>1ero Grupo F</v>
      </c>
      <c r="C63" s="499">
        <f>IF('Octavos de Final'!F33&lt;&gt;"",'Octavos de Final'!F33,"")</f>
        <v>1</v>
      </c>
      <c r="D63" s="18"/>
      <c r="E63" s="499">
        <f>IF('Octavos de Final'!F35&lt;&gt;"",'Octavos de Final'!F35,"")</f>
        <v>0</v>
      </c>
      <c r="F63" s="501" t="str">
        <f ca="1">'Octavos de Final'!E35</f>
        <v>2do Grupo E</v>
      </c>
      <c r="G63" s="24"/>
      <c r="I63" s="33"/>
      <c r="J63" s="33"/>
      <c r="K63" s="33"/>
      <c r="L63" s="33"/>
      <c r="M63" s="33"/>
      <c r="N63" s="23"/>
    </row>
    <row r="64" spans="2:30" s="16" customFormat="1" ht="6" customHeight="1" x14ac:dyDescent="0.2">
      <c r="B64" s="514"/>
      <c r="C64" s="500"/>
      <c r="D64" s="18"/>
      <c r="E64" s="500"/>
      <c r="F64" s="502"/>
      <c r="G64" s="22"/>
      <c r="I64" s="33"/>
      <c r="J64" s="33"/>
      <c r="K64" s="33"/>
      <c r="L64" s="33"/>
      <c r="M64" s="33"/>
      <c r="N64" s="23"/>
    </row>
    <row r="65" spans="2:14" s="16" customFormat="1" ht="6" customHeight="1" x14ac:dyDescent="0.2">
      <c r="B65" s="18"/>
      <c r="F65" s="18"/>
      <c r="G65" s="23"/>
      <c r="H65" s="24"/>
      <c r="I65" s="513" t="str">
        <f>'Cuartos de Final'!E19</f>
        <v>FC</v>
      </c>
      <c r="J65" s="499">
        <f>IF('Cuartos de Final'!I19&lt;&gt;"",'Cuartos de Final'!I19,"")</f>
        <v>1</v>
      </c>
      <c r="K65" s="28"/>
      <c r="L65" s="499">
        <f>IF('Cuartos de Final'!I21&lt;&gt;"",'Cuartos de Final'!I21,"")</f>
        <v>2</v>
      </c>
      <c r="M65" s="501" t="str">
        <f ca="1">'Cuartos de Final'!E21</f>
        <v>THE COLLINS</v>
      </c>
      <c r="N65" s="21"/>
    </row>
    <row r="66" spans="2:14" s="16" customFormat="1" ht="6" customHeight="1" x14ac:dyDescent="0.2">
      <c r="B66" s="18"/>
      <c r="F66" s="18"/>
      <c r="G66" s="23"/>
      <c r="I66" s="514"/>
      <c r="J66" s="500"/>
      <c r="K66" s="28"/>
      <c r="L66" s="500"/>
      <c r="M66" s="502"/>
    </row>
    <row r="67" spans="2:14" s="16" customFormat="1" ht="12.75" customHeight="1" x14ac:dyDescent="0.2">
      <c r="B67" s="520"/>
      <c r="C67" s="520"/>
      <c r="E67" s="520"/>
      <c r="F67" s="520"/>
      <c r="G67" s="23"/>
    </row>
    <row r="68" spans="2:14" ht="6" customHeight="1" x14ac:dyDescent="0.2">
      <c r="B68" s="513" t="str">
        <f ca="1">'Octavos de Final'!E37</f>
        <v>1ero Grupo H</v>
      </c>
      <c r="C68" s="521">
        <f>IF('Octavos de Final'!F37&lt;&gt;"",'Octavos de Final'!F37,"")</f>
        <v>1</v>
      </c>
      <c r="D68" s="15"/>
      <c r="E68" s="521">
        <f>IF('Octavos de Final'!F39&lt;&gt;"",'Octavos de Final'!F39,"")</f>
        <v>0</v>
      </c>
      <c r="F68" s="501" t="str">
        <f>'Octavos de Final'!E39</f>
        <v>2do Grupo G</v>
      </c>
      <c r="G68" s="25"/>
    </row>
    <row r="69" spans="2:14" ht="6" customHeight="1" x14ac:dyDescent="0.2">
      <c r="B69" s="514"/>
      <c r="C69" s="522"/>
      <c r="D69" s="15"/>
      <c r="E69" s="522"/>
      <c r="F69" s="502"/>
    </row>
  </sheetData>
  <mergeCells count="97">
    <mergeCell ref="B30:F30"/>
    <mergeCell ref="I32:M32"/>
    <mergeCell ref="P37:T37"/>
    <mergeCell ref="W48:W49"/>
    <mergeCell ref="F38:F39"/>
    <mergeCell ref="E38:E39"/>
    <mergeCell ref="E33:E34"/>
    <mergeCell ref="F33:F34"/>
    <mergeCell ref="C33:C34"/>
    <mergeCell ref="B33:B34"/>
    <mergeCell ref="E32:F32"/>
    <mergeCell ref="B32:C32"/>
    <mergeCell ref="B38:B39"/>
    <mergeCell ref="F48:F49"/>
    <mergeCell ref="E48:E49"/>
    <mergeCell ref="E43:E44"/>
    <mergeCell ref="B37:C37"/>
    <mergeCell ref="E37:F37"/>
    <mergeCell ref="E42:F42"/>
    <mergeCell ref="E47:F47"/>
    <mergeCell ref="B42:C42"/>
    <mergeCell ref="B47:C47"/>
    <mergeCell ref="F43:F44"/>
    <mergeCell ref="C43:C44"/>
    <mergeCell ref="B43:B44"/>
    <mergeCell ref="C38:C39"/>
    <mergeCell ref="F58:F59"/>
    <mergeCell ref="E58:E59"/>
    <mergeCell ref="F53:F54"/>
    <mergeCell ref="E53:E54"/>
    <mergeCell ref="F68:F69"/>
    <mergeCell ref="E68:E69"/>
    <mergeCell ref="P2:T2"/>
    <mergeCell ref="W2:AA2"/>
    <mergeCell ref="B16:F16"/>
    <mergeCell ref="I16:M16"/>
    <mergeCell ref="P16:T16"/>
    <mergeCell ref="W16:AA16"/>
    <mergeCell ref="I2:M2"/>
    <mergeCell ref="B2:F2"/>
    <mergeCell ref="C53:C54"/>
    <mergeCell ref="B58:B59"/>
    <mergeCell ref="B53:B54"/>
    <mergeCell ref="C68:C69"/>
    <mergeCell ref="B68:B69"/>
    <mergeCell ref="C48:C49"/>
    <mergeCell ref="B48:B49"/>
    <mergeCell ref="I45:I46"/>
    <mergeCell ref="B62:C62"/>
    <mergeCell ref="B67:C67"/>
    <mergeCell ref="C63:C64"/>
    <mergeCell ref="B63:B64"/>
    <mergeCell ref="E52:F52"/>
    <mergeCell ref="E57:F57"/>
    <mergeCell ref="E62:F62"/>
    <mergeCell ref="E67:F67"/>
    <mergeCell ref="F63:F64"/>
    <mergeCell ref="E63:E64"/>
    <mergeCell ref="C58:C59"/>
    <mergeCell ref="B52:C52"/>
    <mergeCell ref="B57:C57"/>
    <mergeCell ref="T40:T41"/>
    <mergeCell ref="I35:I36"/>
    <mergeCell ref="J35:J36"/>
    <mergeCell ref="L35:L36"/>
    <mergeCell ref="M35:M36"/>
    <mergeCell ref="P40:P41"/>
    <mergeCell ref="Q40:Q41"/>
    <mergeCell ref="S40:S41"/>
    <mergeCell ref="I65:I66"/>
    <mergeCell ref="J65:J66"/>
    <mergeCell ref="L65:L66"/>
    <mergeCell ref="M65:M66"/>
    <mergeCell ref="M45:M46"/>
    <mergeCell ref="L45:L46"/>
    <mergeCell ref="L55:L56"/>
    <mergeCell ref="M55:M56"/>
    <mergeCell ref="J45:J46"/>
    <mergeCell ref="I55:I56"/>
    <mergeCell ref="J55:J56"/>
    <mergeCell ref="P60:P61"/>
    <mergeCell ref="Q60:Q61"/>
    <mergeCell ref="AA60:AC61"/>
    <mergeCell ref="W51:AA51"/>
    <mergeCell ref="W53:W54"/>
    <mergeCell ref="X53:X54"/>
    <mergeCell ref="Z53:Z54"/>
    <mergeCell ref="AA53:AA54"/>
    <mergeCell ref="S60:S61"/>
    <mergeCell ref="T60:T61"/>
    <mergeCell ref="Z48:Z49"/>
    <mergeCell ref="AA48:AA49"/>
    <mergeCell ref="W45:AA46"/>
    <mergeCell ref="AC45:AD46"/>
    <mergeCell ref="AC48:AD49"/>
    <mergeCell ref="AC47:AD47"/>
    <mergeCell ref="X48:X49"/>
  </mergeCells>
  <phoneticPr fontId="13" type="noConversion"/>
  <hyperlinks>
    <hyperlink ref="AA60:AC61" location="Portada!A1" display="Menu Principal"/>
  </hyperlinks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AL55"/>
  <sheetViews>
    <sheetView workbookViewId="0">
      <pane xSplit="5" topLeftCell="F1" activePane="topRight" state="frozen"/>
      <selection activeCell="O28" sqref="O28"/>
      <selection pane="topRight" activeCell="G4" sqref="G4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A -'!W7&lt;&gt;"",'- A -'!W7,"")</f>
        <v>SUPER ZONA</v>
      </c>
      <c r="N2" t="str">
        <f>IF('- A -'!W9&lt;&gt;"",'- A -'!W9,"")</f>
        <v>RAIZ DE MENOS UNO</v>
      </c>
      <c r="U2" t="str">
        <f>IF('- A -'!W11&lt;&gt;"",'- A -'!W11,"")</f>
        <v>KA-POOM</v>
      </c>
      <c r="AB2" t="str">
        <f>IF('- A -'!W13&lt;&gt;"",'- A -'!W13,"")</f>
        <v>LA NARANJA MECANICA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 ca="1">'- A -'!B6</f>
        <v>SUPER ZONA</v>
      </c>
      <c r="B4" s="1">
        <f>IF('- A -'!F6&lt;&gt;"",'- A -'!F6,"")</f>
        <v>2</v>
      </c>
      <c r="C4" s="1" t="str">
        <f>'- A -'!G6</f>
        <v>-</v>
      </c>
      <c r="D4" s="1">
        <f>IF('- A -'!H6&lt;&gt;"",'- A -'!H6,"")</f>
        <v>0</v>
      </c>
      <c r="E4" s="3" t="str">
        <f ca="1">'- A -'!L6</f>
        <v>RAIZ DE MENOS UNO</v>
      </c>
      <c r="F4" s="1">
        <f>COUNTBLANK('- A -'!F6:'- A -'!H6)</f>
        <v>0</v>
      </c>
      <c r="G4">
        <f t="shared" ref="G4:G9" ca="1" si="0">IF(AND(F4=0,OR($A4=$G$2,$E4=$G$2)),1,0)</f>
        <v>1</v>
      </c>
      <c r="H4">
        <f t="shared" ref="H4:H9" ca="1" si="1">IF(AND(F4=0,OR(AND($A4=$G$2,$B4&gt;$D4),AND($E4=$G$2,$D4&gt;$B4))),1,0)</f>
        <v>1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0</v>
      </c>
      <c r="K4">
        <f t="shared" ref="K4:K9" ca="1" si="4">IF(F4&gt;0,0,IF($A4=$G$2,$B4,IF($E4=$G$2,$D4,0)))</f>
        <v>2</v>
      </c>
      <c r="L4">
        <f t="shared" ref="L4:L9" ca="1" si="5">IF(F4&gt;0,0,IF($A4=$G$2,$D4,IF($E4=$G$2,$B4,0)))</f>
        <v>0</v>
      </c>
      <c r="N4">
        <f t="shared" ref="N4:N9" ca="1" si="6">IF(AND(F4=0,OR($A4=$N$2,$E4=$N$2)),1,0)</f>
        <v>1</v>
      </c>
      <c r="O4">
        <f t="shared" ref="O4:O9" ca="1" si="7">IF(AND(F4=0,OR(AND($A4=$N$2,$B4&gt;$D4),AND($E4=$N$2,$D4&gt;$B4))),1,0)</f>
        <v>0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1</v>
      </c>
      <c r="R4">
        <f t="shared" ref="R4:R9" ca="1" si="10">IF(F4&gt;0,0,IF($A4=$N$2,$B4,IF($E4=$N$2,$D4,0)))</f>
        <v>0</v>
      </c>
      <c r="S4">
        <f t="shared" ref="S4:S9" ca="1" si="11">IF(F4&gt;0,0,IF($A4=$N$2,$D4,IF($E4=$N$2,$B4,0)))</f>
        <v>2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</row>
    <row r="5" spans="1:36" x14ac:dyDescent="0.2">
      <c r="A5" s="2" t="str">
        <f ca="1">'- A -'!B7</f>
        <v>KA-POOM</v>
      </c>
      <c r="B5" s="1">
        <f>IF('- A -'!F7&lt;&gt;"",'- A -'!F7,"")</f>
        <v>2</v>
      </c>
      <c r="C5" s="1" t="str">
        <f>'- A -'!G7</f>
        <v>-</v>
      </c>
      <c r="D5" s="1">
        <f>IF('- A -'!H7&lt;&gt;"",'- A -'!H7,"")</f>
        <v>0</v>
      </c>
      <c r="E5" s="3" t="str">
        <f ca="1">'- A -'!L7</f>
        <v>LA NARANJA MECANICA</v>
      </c>
      <c r="F5" s="1">
        <f>COUNTBLANK('- A -'!F7:'- A -'!H7)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1</v>
      </c>
      <c r="W5">
        <f t="shared" ca="1" si="14"/>
        <v>0</v>
      </c>
      <c r="X5">
        <f t="shared" ca="1" si="15"/>
        <v>0</v>
      </c>
      <c r="Y5">
        <f t="shared" ca="1" si="16"/>
        <v>2</v>
      </c>
      <c r="Z5">
        <f t="shared" ca="1" si="17"/>
        <v>0</v>
      </c>
      <c r="AB5">
        <f t="shared" ca="1" si="18"/>
        <v>1</v>
      </c>
      <c r="AC5">
        <f t="shared" ca="1" si="19"/>
        <v>0</v>
      </c>
      <c r="AD5">
        <f t="shared" ca="1" si="20"/>
        <v>0</v>
      </c>
      <c r="AE5">
        <f t="shared" ca="1" si="21"/>
        <v>1</v>
      </c>
      <c r="AF5">
        <f t="shared" ca="1" si="22"/>
        <v>0</v>
      </c>
      <c r="AG5">
        <f t="shared" ca="1" si="23"/>
        <v>2</v>
      </c>
    </row>
    <row r="6" spans="1:36" x14ac:dyDescent="0.2">
      <c r="A6" s="2" t="str">
        <f ca="1">'- A -'!B8</f>
        <v>SUPER ZONA</v>
      </c>
      <c r="B6" s="1">
        <f>IF('- A -'!F8&lt;&gt;"",'- A -'!F8,"")</f>
        <v>1</v>
      </c>
      <c r="C6" s="1" t="str">
        <f>'- A -'!G8</f>
        <v>-</v>
      </c>
      <c r="D6" s="1">
        <f>IF('- A -'!H8&lt;&gt;"",'- A -'!H8,"")</f>
        <v>2</v>
      </c>
      <c r="E6" s="3" t="str">
        <f ca="1">'- A -'!L8</f>
        <v>KA-POOM</v>
      </c>
      <c r="F6" s="1">
        <f>COUNTBLANK('- A -'!F8:'- A -'!H8)</f>
        <v>0</v>
      </c>
      <c r="G6">
        <f t="shared" ca="1" si="0"/>
        <v>1</v>
      </c>
      <c r="H6">
        <f t="shared" ca="1" si="1"/>
        <v>0</v>
      </c>
      <c r="I6">
        <f t="shared" ca="1" si="2"/>
        <v>0</v>
      </c>
      <c r="J6">
        <f t="shared" ca="1" si="3"/>
        <v>1</v>
      </c>
      <c r="K6">
        <f t="shared" ca="1" si="4"/>
        <v>1</v>
      </c>
      <c r="L6">
        <f t="shared" ca="1" si="5"/>
        <v>2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ca="1" si="10"/>
        <v>0</v>
      </c>
      <c r="S6">
        <f t="shared" ca="1" si="11"/>
        <v>0</v>
      </c>
      <c r="U6">
        <f t="shared" ca="1" si="12"/>
        <v>1</v>
      </c>
      <c r="V6">
        <f t="shared" ca="1" si="13"/>
        <v>1</v>
      </c>
      <c r="W6">
        <f t="shared" ca="1" si="14"/>
        <v>0</v>
      </c>
      <c r="X6">
        <f t="shared" ca="1" si="15"/>
        <v>0</v>
      </c>
      <c r="Y6">
        <f t="shared" ca="1" si="16"/>
        <v>2</v>
      </c>
      <c r="Z6">
        <f t="shared" ca="1" si="17"/>
        <v>1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ca="1" si="22"/>
        <v>0</v>
      </c>
      <c r="AG6">
        <f t="shared" ca="1" si="23"/>
        <v>0</v>
      </c>
    </row>
    <row r="7" spans="1:36" x14ac:dyDescent="0.2">
      <c r="A7" s="2" t="str">
        <f ca="1">'- A -'!B9</f>
        <v>LA NARANJA MECANICA</v>
      </c>
      <c r="B7" s="1">
        <f>IF('- A -'!F9&lt;&gt;"",'- A -'!F9,"")</f>
        <v>0</v>
      </c>
      <c r="C7" s="1" t="str">
        <f>'- A -'!G9</f>
        <v>-</v>
      </c>
      <c r="D7" s="1">
        <f>IF('- A -'!H9&lt;&gt;"",'- A -'!H9,"")</f>
        <v>0</v>
      </c>
      <c r="E7" s="3" t="str">
        <f ca="1">'- A -'!L9</f>
        <v>RAIZ DE MENOS UNO</v>
      </c>
      <c r="F7" s="1">
        <f>COUNTBLANK('- A -'!F9:'- A -'!H9)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J7">
        <f t="shared" ca="1" si="3"/>
        <v>0</v>
      </c>
      <c r="K7">
        <f t="shared" ca="1" si="4"/>
        <v>0</v>
      </c>
      <c r="L7">
        <f t="shared" ca="1" si="5"/>
        <v>0</v>
      </c>
      <c r="N7">
        <f t="shared" ca="1" si="6"/>
        <v>1</v>
      </c>
      <c r="O7">
        <f t="shared" ca="1" si="7"/>
        <v>0</v>
      </c>
      <c r="P7">
        <f t="shared" ca="1" si="8"/>
        <v>1</v>
      </c>
      <c r="Q7">
        <f t="shared" ca="1" si="9"/>
        <v>0</v>
      </c>
      <c r="R7">
        <f t="shared" ca="1" si="10"/>
        <v>0</v>
      </c>
      <c r="S7">
        <f t="shared" ca="1" si="11"/>
        <v>0</v>
      </c>
      <c r="U7">
        <f t="shared" ca="1" si="12"/>
        <v>0</v>
      </c>
      <c r="V7">
        <f t="shared" ca="1" si="13"/>
        <v>0</v>
      </c>
      <c r="W7">
        <f t="shared" ca="1" si="14"/>
        <v>0</v>
      </c>
      <c r="X7">
        <f t="shared" ca="1" si="15"/>
        <v>0</v>
      </c>
      <c r="Y7">
        <f t="shared" ca="1" si="16"/>
        <v>0</v>
      </c>
      <c r="Z7">
        <f t="shared" ca="1" si="17"/>
        <v>0</v>
      </c>
      <c r="AB7">
        <f t="shared" ca="1" si="18"/>
        <v>1</v>
      </c>
      <c r="AC7">
        <f t="shared" ca="1" si="19"/>
        <v>0</v>
      </c>
      <c r="AD7">
        <f t="shared" ca="1" si="20"/>
        <v>1</v>
      </c>
      <c r="AE7">
        <f t="shared" ca="1" si="21"/>
        <v>0</v>
      </c>
      <c r="AF7">
        <f t="shared" ca="1" si="22"/>
        <v>0</v>
      </c>
      <c r="AG7">
        <f t="shared" ca="1" si="23"/>
        <v>0</v>
      </c>
    </row>
    <row r="8" spans="1:36" x14ac:dyDescent="0.2">
      <c r="A8" s="2" t="str">
        <f ca="1">'- A -'!B10</f>
        <v>RAIZ DE MENOS UNO</v>
      </c>
      <c r="B8" s="1">
        <f>IF('- A -'!F10&lt;&gt;"",'- A -'!F10,"")</f>
        <v>0</v>
      </c>
      <c r="C8" s="1" t="str">
        <f>'- A -'!G10</f>
        <v>-</v>
      </c>
      <c r="D8" s="1">
        <f>IF('- A -'!H10&lt;&gt;"",'- A -'!H10,"")</f>
        <v>2</v>
      </c>
      <c r="E8" s="3" t="str">
        <f ca="1">'- A -'!L10</f>
        <v>KA-POOM</v>
      </c>
      <c r="F8" s="1">
        <f>COUNTBLANK('- A -'!F10:'- A -'!H10)</f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ca="1" si="4"/>
        <v>0</v>
      </c>
      <c r="L8">
        <f t="shared" ca="1" si="5"/>
        <v>0</v>
      </c>
      <c r="N8">
        <f t="shared" ca="1" si="6"/>
        <v>1</v>
      </c>
      <c r="O8">
        <f t="shared" ca="1" si="7"/>
        <v>0</v>
      </c>
      <c r="P8">
        <f t="shared" ca="1" si="8"/>
        <v>0</v>
      </c>
      <c r="Q8">
        <f t="shared" ca="1" si="9"/>
        <v>1</v>
      </c>
      <c r="R8">
        <f t="shared" ca="1" si="10"/>
        <v>0</v>
      </c>
      <c r="S8">
        <f t="shared" ca="1" si="11"/>
        <v>2</v>
      </c>
      <c r="U8">
        <f t="shared" ca="1" si="12"/>
        <v>1</v>
      </c>
      <c r="V8">
        <f t="shared" ca="1" si="13"/>
        <v>1</v>
      </c>
      <c r="W8">
        <f t="shared" ca="1" si="14"/>
        <v>0</v>
      </c>
      <c r="X8">
        <f t="shared" ca="1" si="15"/>
        <v>0</v>
      </c>
      <c r="Y8">
        <f t="shared" ca="1" si="16"/>
        <v>2</v>
      </c>
      <c r="Z8">
        <f t="shared" ca="1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ca="1" si="22"/>
        <v>0</v>
      </c>
      <c r="AG8">
        <f t="shared" ca="1" si="23"/>
        <v>0</v>
      </c>
    </row>
    <row r="9" spans="1:36" x14ac:dyDescent="0.2">
      <c r="A9" s="2" t="str">
        <f ca="1">'- A -'!B11</f>
        <v>LA NARANJA MECANICA</v>
      </c>
      <c r="B9" s="1">
        <f>IF('- A -'!F11&lt;&gt;"",'- A -'!F11,"")</f>
        <v>0</v>
      </c>
      <c r="C9" s="1" t="str">
        <f>'- A -'!G11</f>
        <v>-</v>
      </c>
      <c r="D9" s="1">
        <f>IF('- A -'!H11&lt;&gt;"",'- A -'!H11,"")</f>
        <v>2</v>
      </c>
      <c r="E9" s="3" t="str">
        <f ca="1">'- A -'!L11</f>
        <v>SUPER ZONA</v>
      </c>
      <c r="F9" s="1">
        <f>COUNTBLANK('- A -'!F11:'- A -'!H11)</f>
        <v>0</v>
      </c>
      <c r="G9">
        <f t="shared" ca="1" si="0"/>
        <v>1</v>
      </c>
      <c r="H9">
        <f t="shared" ca="1" si="1"/>
        <v>1</v>
      </c>
      <c r="I9">
        <f t="shared" ca="1" si="2"/>
        <v>0</v>
      </c>
      <c r="J9">
        <f t="shared" ca="1" si="3"/>
        <v>0</v>
      </c>
      <c r="K9">
        <f t="shared" ca="1" si="4"/>
        <v>2</v>
      </c>
      <c r="L9">
        <f t="shared" ca="1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ca="1" si="10"/>
        <v>0</v>
      </c>
      <c r="S9">
        <f t="shared" ca="1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ca="1" si="16"/>
        <v>0</v>
      </c>
      <c r="Z9">
        <f t="shared" ca="1" si="17"/>
        <v>0</v>
      </c>
      <c r="AB9">
        <f t="shared" ca="1" si="18"/>
        <v>1</v>
      </c>
      <c r="AC9">
        <f t="shared" ca="1" si="19"/>
        <v>0</v>
      </c>
      <c r="AD9">
        <f t="shared" ca="1" si="20"/>
        <v>0</v>
      </c>
      <c r="AE9">
        <f t="shared" ca="1" si="21"/>
        <v>1</v>
      </c>
      <c r="AF9">
        <f t="shared" ca="1" si="22"/>
        <v>0</v>
      </c>
      <c r="AG9">
        <f t="shared" ca="1" si="23"/>
        <v>2</v>
      </c>
    </row>
    <row r="10" spans="1:36" x14ac:dyDescent="0.2">
      <c r="G10">
        <f t="shared" ref="G10:L10" ca="1" si="24">SUM(G4:G9)</f>
        <v>3</v>
      </c>
      <c r="H10">
        <f t="shared" ca="1" si="24"/>
        <v>2</v>
      </c>
      <c r="I10">
        <f t="shared" ca="1" si="24"/>
        <v>0</v>
      </c>
      <c r="J10">
        <f t="shared" ca="1" si="24"/>
        <v>1</v>
      </c>
      <c r="K10">
        <f t="shared" ca="1" si="24"/>
        <v>5</v>
      </c>
      <c r="L10">
        <f t="shared" ca="1" si="24"/>
        <v>2</v>
      </c>
      <c r="M10">
        <f ca="1">H10*3+I10</f>
        <v>6</v>
      </c>
      <c r="N10">
        <f t="shared" ref="N10:S10" ca="1" si="25">SUM(N4:N9)</f>
        <v>3</v>
      </c>
      <c r="O10">
        <f t="shared" ca="1" si="25"/>
        <v>0</v>
      </c>
      <c r="P10">
        <f t="shared" ca="1" si="25"/>
        <v>1</v>
      </c>
      <c r="Q10">
        <f t="shared" ca="1" si="25"/>
        <v>2</v>
      </c>
      <c r="R10">
        <f t="shared" ca="1" si="25"/>
        <v>0</v>
      </c>
      <c r="S10">
        <f t="shared" ca="1" si="25"/>
        <v>4</v>
      </c>
      <c r="T10">
        <f ca="1">O10*3+P10</f>
        <v>1</v>
      </c>
      <c r="U10">
        <f t="shared" ref="U10:Z10" ca="1" si="26">SUM(U4:U9)</f>
        <v>3</v>
      </c>
      <c r="V10">
        <f t="shared" ca="1" si="26"/>
        <v>3</v>
      </c>
      <c r="W10">
        <f t="shared" ca="1" si="26"/>
        <v>0</v>
      </c>
      <c r="X10">
        <f t="shared" ca="1" si="26"/>
        <v>0</v>
      </c>
      <c r="Y10">
        <f t="shared" ca="1" si="26"/>
        <v>6</v>
      </c>
      <c r="Z10">
        <f t="shared" ca="1" si="26"/>
        <v>1</v>
      </c>
      <c r="AA10">
        <f ca="1">V10*3+W10</f>
        <v>9</v>
      </c>
      <c r="AB10">
        <f t="shared" ref="AB10:AG10" ca="1" si="27">SUM(AB4:AB9)</f>
        <v>3</v>
      </c>
      <c r="AC10">
        <f t="shared" ca="1" si="27"/>
        <v>0</v>
      </c>
      <c r="AD10">
        <f t="shared" ca="1" si="27"/>
        <v>1</v>
      </c>
      <c r="AE10">
        <f t="shared" ca="1" si="27"/>
        <v>2</v>
      </c>
      <c r="AF10">
        <f t="shared" ca="1" si="27"/>
        <v>0</v>
      </c>
      <c r="AG10">
        <f t="shared" ca="1" si="27"/>
        <v>4</v>
      </c>
      <c r="AH10">
        <f ca="1">AC10*3+AD10</f>
        <v>1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SUPER ZONA</v>
      </c>
      <c r="G16">
        <f t="shared" ref="G16:M16" ca="1" si="28">G10</f>
        <v>3</v>
      </c>
      <c r="H16">
        <f t="shared" ca="1" si="28"/>
        <v>2</v>
      </c>
      <c r="I16">
        <f t="shared" ca="1" si="28"/>
        <v>0</v>
      </c>
      <c r="J16">
        <f t="shared" ca="1" si="28"/>
        <v>1</v>
      </c>
      <c r="K16">
        <f t="shared" ca="1" si="28"/>
        <v>5</v>
      </c>
      <c r="L16">
        <f t="shared" ca="1" si="28"/>
        <v>2</v>
      </c>
      <c r="M16">
        <f t="shared" ca="1" si="28"/>
        <v>6</v>
      </c>
      <c r="O16" t="str">
        <f ca="1">IF($M16&gt;=$M17,$F16,$F17)</f>
        <v>SUPER ZONA</v>
      </c>
      <c r="P16">
        <f ca="1">VLOOKUP(O16,$F$16:$M$25,8,FALSE)</f>
        <v>6</v>
      </c>
      <c r="S16" t="str">
        <f ca="1">IF($P16&gt;=$P18,$O16,$O18)</f>
        <v>KA-POOM</v>
      </c>
      <c r="T16">
        <f ca="1">VLOOKUP(S16,$O$16:$P$25,2,FALSE)</f>
        <v>9</v>
      </c>
      <c r="W16" t="str">
        <f ca="1">IF($T16&gt;=$T19,$S16,$S19)</f>
        <v>KA-POOM</v>
      </c>
      <c r="X16">
        <f ca="1">VLOOKUP(W16,$S$16:$T$25,2,FALSE)</f>
        <v>9</v>
      </c>
      <c r="AA16" t="str">
        <f ca="1">W16</f>
        <v>KA-POOM</v>
      </c>
      <c r="AB16">
        <f ca="1">VLOOKUP(AA16,W16:X25,2,FALSE)</f>
        <v>9</v>
      </c>
      <c r="AE16" t="str">
        <f ca="1">AA16</f>
        <v>KA-POOM</v>
      </c>
      <c r="AF16">
        <f ca="1">VLOOKUP(AE16,AA16:AB25,2,FALSE)</f>
        <v>9</v>
      </c>
      <c r="AI16" t="str">
        <f ca="1">AE16</f>
        <v>KA-POOM</v>
      </c>
      <c r="AJ16">
        <f ca="1">VLOOKUP(AI16,AE16:AF25,2,FALSE)</f>
        <v>9</v>
      </c>
    </row>
    <row r="17" spans="6:37" x14ac:dyDescent="0.2">
      <c r="F17" t="str">
        <f>N2</f>
        <v>RAIZ DE MENOS UNO</v>
      </c>
      <c r="G17">
        <f t="shared" ref="G17:L17" ca="1" si="29">N10</f>
        <v>3</v>
      </c>
      <c r="H17">
        <f t="shared" ca="1" si="29"/>
        <v>0</v>
      </c>
      <c r="I17">
        <f t="shared" ca="1" si="29"/>
        <v>1</v>
      </c>
      <c r="J17">
        <f t="shared" ca="1" si="29"/>
        <v>2</v>
      </c>
      <c r="K17">
        <f t="shared" ca="1" si="29"/>
        <v>0</v>
      </c>
      <c r="L17">
        <f t="shared" ca="1" si="29"/>
        <v>4</v>
      </c>
      <c r="M17">
        <f ca="1">T10</f>
        <v>1</v>
      </c>
      <c r="O17" t="str">
        <f ca="1">IF($M17&lt;=$M16,$F17,$F16)</f>
        <v>RAIZ DE MENOS UNO</v>
      </c>
      <c r="P17">
        <f ca="1">VLOOKUP(O17,$F$16:$M$25,8,FALSE)</f>
        <v>1</v>
      </c>
      <c r="S17" t="str">
        <f ca="1">O17</f>
        <v>RAIZ DE MENOS UNO</v>
      </c>
      <c r="T17">
        <f ca="1">VLOOKUP(S17,$O$16:$P$25,2,FALSE)</f>
        <v>1</v>
      </c>
      <c r="W17" t="str">
        <f ca="1">S17</f>
        <v>RAIZ DE MENOS UNO</v>
      </c>
      <c r="X17">
        <f ca="1">VLOOKUP(W17,$S$16:$T$25,2,FALSE)</f>
        <v>1</v>
      </c>
      <c r="AA17" t="str">
        <f ca="1">IF(X17&gt;=X18,W17,W18)</f>
        <v>SUPER ZONA</v>
      </c>
      <c r="AB17">
        <f ca="1">VLOOKUP(AA17,W16:X25,2,FALSE)</f>
        <v>6</v>
      </c>
      <c r="AE17" t="str">
        <f ca="1">IF(AB17&gt;=AB19,AA17,AA19)</f>
        <v>SUPER ZONA</v>
      </c>
      <c r="AF17">
        <f ca="1">VLOOKUP(AE17,AA16:AB25,2,FALSE)</f>
        <v>6</v>
      </c>
      <c r="AI17" t="str">
        <f ca="1">AE17</f>
        <v>SUPER ZONA</v>
      </c>
      <c r="AJ17">
        <f ca="1">VLOOKUP(AI17,AE16:AF25,2,FALSE)</f>
        <v>6</v>
      </c>
    </row>
    <row r="18" spans="6:37" x14ac:dyDescent="0.2">
      <c r="F18" t="str">
        <f>U2</f>
        <v>KA-POOM</v>
      </c>
      <c r="G18">
        <f t="shared" ref="G18:M18" ca="1" si="30">U10</f>
        <v>3</v>
      </c>
      <c r="H18">
        <f t="shared" ca="1" si="30"/>
        <v>3</v>
      </c>
      <c r="I18">
        <f t="shared" ca="1" si="30"/>
        <v>0</v>
      </c>
      <c r="J18">
        <f t="shared" ca="1" si="30"/>
        <v>0</v>
      </c>
      <c r="K18">
        <f t="shared" ca="1" si="30"/>
        <v>6</v>
      </c>
      <c r="L18">
        <f t="shared" ca="1" si="30"/>
        <v>1</v>
      </c>
      <c r="M18">
        <f t="shared" ca="1" si="30"/>
        <v>9</v>
      </c>
      <c r="O18" t="str">
        <f>F18</f>
        <v>KA-POOM</v>
      </c>
      <c r="P18">
        <f ca="1">VLOOKUP(O18,$F$16:$M$25,8,FALSE)</f>
        <v>9</v>
      </c>
      <c r="S18" t="str">
        <f ca="1">IF($P18&lt;=$P16,$O18,$O16)</f>
        <v>SUPER ZONA</v>
      </c>
      <c r="T18">
        <f ca="1">VLOOKUP(S18,$O$16:$P$25,2,FALSE)</f>
        <v>6</v>
      </c>
      <c r="W18" t="str">
        <f ca="1">S18</f>
        <v>SUPER ZONA</v>
      </c>
      <c r="X18">
        <f ca="1">VLOOKUP(W18,$S$16:$T$25,2,FALSE)</f>
        <v>6</v>
      </c>
      <c r="AA18" t="str">
        <f ca="1">IF(X18&lt;=X17,W18,W17)</f>
        <v>RAIZ DE MENOS UNO</v>
      </c>
      <c r="AB18">
        <f ca="1">VLOOKUP(AA18,W16:X25,2,FALSE)</f>
        <v>1</v>
      </c>
      <c r="AE18" t="str">
        <f ca="1">AA18</f>
        <v>RAIZ DE MENOS UNO</v>
      </c>
      <c r="AF18">
        <f ca="1">VLOOKUP(AE18,AA16:AB25,2,FALSE)</f>
        <v>1</v>
      </c>
      <c r="AI18" t="str">
        <f ca="1">IF(AF18&gt;=AF19,AE18,AE19)</f>
        <v>RAIZ DE MENOS UNO</v>
      </c>
      <c r="AJ18">
        <f ca="1">VLOOKUP(AI18,AE16:AF25,2,FALSE)</f>
        <v>1</v>
      </c>
    </row>
    <row r="19" spans="6:37" x14ac:dyDescent="0.2">
      <c r="F19" t="str">
        <f>AB2</f>
        <v>LA NARANJA MECANICA</v>
      </c>
      <c r="G19">
        <f t="shared" ref="G19:M19" ca="1" si="31">AB10</f>
        <v>3</v>
      </c>
      <c r="H19">
        <f t="shared" ca="1" si="31"/>
        <v>0</v>
      </c>
      <c r="I19">
        <f t="shared" ca="1" si="31"/>
        <v>1</v>
      </c>
      <c r="J19">
        <f t="shared" ca="1" si="31"/>
        <v>2</v>
      </c>
      <c r="K19">
        <f t="shared" ca="1" si="31"/>
        <v>0</v>
      </c>
      <c r="L19">
        <f t="shared" ca="1" si="31"/>
        <v>4</v>
      </c>
      <c r="M19">
        <f t="shared" ca="1" si="31"/>
        <v>1</v>
      </c>
      <c r="O19" t="str">
        <f>F19</f>
        <v>LA NARANJA MECANICA</v>
      </c>
      <c r="P19">
        <f ca="1">VLOOKUP(O19,$F$16:$M$25,8,FALSE)</f>
        <v>1</v>
      </c>
      <c r="S19" t="str">
        <f>O19</f>
        <v>LA NARANJA MECANICA</v>
      </c>
      <c r="T19">
        <f ca="1">VLOOKUP(S19,$O$16:$P$25,2,FALSE)</f>
        <v>1</v>
      </c>
      <c r="W19" t="str">
        <f ca="1">IF($T19&lt;=$T16,$S19,$S16)</f>
        <v>LA NARANJA MECANICA</v>
      </c>
      <c r="X19">
        <f ca="1">VLOOKUP(W19,$S$16:$T$25,2,FALSE)</f>
        <v>1</v>
      </c>
      <c r="AA19" t="str">
        <f ca="1">W19</f>
        <v>LA NARANJA MECANICA</v>
      </c>
      <c r="AB19">
        <f ca="1">VLOOKUP(AA19,W16:X25,2,FALSE)</f>
        <v>1</v>
      </c>
      <c r="AE19" t="str">
        <f ca="1">IF(AB19&lt;=AB17,AA19,AA17)</f>
        <v>LA NARANJA MECANICA</v>
      </c>
      <c r="AF19">
        <f ca="1">VLOOKUP(AE19,AA16:AB25,2,FALSE)</f>
        <v>1</v>
      </c>
      <c r="AI19" t="str">
        <f ca="1">IF(AF19&lt;=AF18,AE19,AE18)</f>
        <v>LA NARANJA MECANICA</v>
      </c>
      <c r="AJ19">
        <f ca="1">VLOOKUP(AI19,AE16:AF25,2,FALSE)</f>
        <v>1</v>
      </c>
    </row>
    <row r="28" spans="6:37" x14ac:dyDescent="0.2">
      <c r="F28" t="str">
        <f ca="1">AI16</f>
        <v>KA-POOM</v>
      </c>
      <c r="J28">
        <f ca="1">AJ16</f>
        <v>9</v>
      </c>
      <c r="K28">
        <f ca="1">VLOOKUP(AI16,$F$16:$M$25,6,FALSE)</f>
        <v>6</v>
      </c>
      <c r="L28">
        <f ca="1">VLOOKUP(AI16,$F$16:$M$25,7,FALSE)</f>
        <v>1</v>
      </c>
      <c r="M28">
        <f ca="1">K28-L28</f>
        <v>5</v>
      </c>
      <c r="O28" t="str">
        <f ca="1">IF(AND($J28=$J29,$M29&gt;$M28),$F29,$F28)</f>
        <v>KA-POOM</v>
      </c>
      <c r="P28">
        <f ca="1">VLOOKUP(O28,$F$28:$M$37,5,FALSE)</f>
        <v>9</v>
      </c>
      <c r="Q28">
        <f ca="1">VLOOKUP(O28,$F$28:$M$37,8,FALSE)</f>
        <v>5</v>
      </c>
      <c r="S28" t="str">
        <f ca="1">IF(AND(P28=P30,Q30&gt;Q28),O30,O28)</f>
        <v>KA-POOM</v>
      </c>
      <c r="T28">
        <f ca="1">VLOOKUP(S28,$O$28:$Q$37,2,FALSE)</f>
        <v>9</v>
      </c>
      <c r="U28">
        <f ca="1">VLOOKUP(S28,$O$28:$Q$37,3,FALSE)</f>
        <v>5</v>
      </c>
      <c r="W28" t="str">
        <f ca="1">IF(AND(T28=T31,U31&gt;U28),S31,S28)</f>
        <v>KA-POOM</v>
      </c>
      <c r="X28">
        <f ca="1">VLOOKUP(W28,$S$28:$U$37,2,FALSE)</f>
        <v>9</v>
      </c>
      <c r="Y28">
        <f ca="1">VLOOKUP(W28,$S$28:$U$37,3,FALSE)</f>
        <v>5</v>
      </c>
      <c r="AA28" t="str">
        <f ca="1">W28</f>
        <v>KA-POOM</v>
      </c>
      <c r="AB28">
        <f ca="1">VLOOKUP(AA28,W28:Y37,2,FALSE)</f>
        <v>9</v>
      </c>
      <c r="AC28">
        <f ca="1">VLOOKUP(AA28,W28:Y37,3,FALSE)</f>
        <v>5</v>
      </c>
      <c r="AE28" t="str">
        <f ca="1">AA28</f>
        <v>KA-POOM</v>
      </c>
      <c r="AF28">
        <f ca="1">VLOOKUP(AE28,AA28:AC37,2,FALSE)</f>
        <v>9</v>
      </c>
      <c r="AG28">
        <f ca="1">VLOOKUP(AE28,AA28:AC37,3,FALSE)</f>
        <v>5</v>
      </c>
      <c r="AI28" t="str">
        <f ca="1">AE28</f>
        <v>KA-POOM</v>
      </c>
      <c r="AJ28">
        <f ca="1">VLOOKUP(AI28,AE28:AG37,2,FALSE)</f>
        <v>9</v>
      </c>
      <c r="AK28">
        <f ca="1">VLOOKUP(AI28,AE28:AG37,3,FALSE)</f>
        <v>5</v>
      </c>
    </row>
    <row r="29" spans="6:37" x14ac:dyDescent="0.2">
      <c r="F29" t="str">
        <f ca="1">AI17</f>
        <v>SUPER ZONA</v>
      </c>
      <c r="J29">
        <f ca="1">AJ17</f>
        <v>6</v>
      </c>
      <c r="K29">
        <f ca="1">VLOOKUP(AI17,$F$16:$M$25,6,FALSE)</f>
        <v>5</v>
      </c>
      <c r="L29">
        <f ca="1">VLOOKUP(AI17,$F$16:$M$25,7,FALSE)</f>
        <v>2</v>
      </c>
      <c r="M29">
        <f ca="1">K29-L29</f>
        <v>3</v>
      </c>
      <c r="O29" t="str">
        <f ca="1">IF(AND($J28=$J29,$M29&gt;$M28),$F28,$F29)</f>
        <v>SUPER ZONA</v>
      </c>
      <c r="P29">
        <f ca="1">VLOOKUP(O29,$F$28:$M$37,5,FALSE)</f>
        <v>6</v>
      </c>
      <c r="Q29">
        <f ca="1">VLOOKUP(O29,$F$28:$M$37,8,FALSE)</f>
        <v>3</v>
      </c>
      <c r="S29" t="str">
        <f ca="1">O29</f>
        <v>SUPER ZONA</v>
      </c>
      <c r="T29">
        <f ca="1">VLOOKUP(S29,$O$28:$Q$37,2,FALSE)</f>
        <v>6</v>
      </c>
      <c r="U29">
        <f ca="1">VLOOKUP(S29,$O$28:$Q$37,3,FALSE)</f>
        <v>3</v>
      </c>
      <c r="W29" t="str">
        <f ca="1">S29</f>
        <v>SUPER ZONA</v>
      </c>
      <c r="X29">
        <f ca="1">VLOOKUP(W29,$S$28:$U$37,2,FALSE)</f>
        <v>6</v>
      </c>
      <c r="Y29">
        <f ca="1">VLOOKUP(W29,$S$28:$U$37,3,FALSE)</f>
        <v>3</v>
      </c>
      <c r="AA29" t="str">
        <f ca="1">IF(AND(X29=X30,Y30&gt;Y29),W30,W29)</f>
        <v>SUPER ZONA</v>
      </c>
      <c r="AB29">
        <f ca="1">VLOOKUP(AA29,W28:Y37,2,FALSE)</f>
        <v>6</v>
      </c>
      <c r="AC29">
        <f ca="1">VLOOKUP(AA29,W28:Y37,3,FALSE)</f>
        <v>3</v>
      </c>
      <c r="AE29" t="str">
        <f ca="1">IF(AND(AB29=AB31,AC31&gt;AC29),AA31,AA29)</f>
        <v>SUPER ZONA</v>
      </c>
      <c r="AF29">
        <f ca="1">VLOOKUP(AE29,AA28:AC37,2,FALSE)</f>
        <v>6</v>
      </c>
      <c r="AG29">
        <f ca="1">VLOOKUP(AE29,AA28:AC37,3,FALSE)</f>
        <v>3</v>
      </c>
      <c r="AI29" t="str">
        <f ca="1">AE29</f>
        <v>SUPER ZONA</v>
      </c>
      <c r="AJ29">
        <f ca="1">VLOOKUP(AI29,AE28:AG37,2,FALSE)</f>
        <v>6</v>
      </c>
      <c r="AK29">
        <f ca="1">VLOOKUP(AI29,AE28:AG37,3,FALSE)</f>
        <v>3</v>
      </c>
    </row>
    <row r="30" spans="6:37" x14ac:dyDescent="0.2">
      <c r="F30" t="str">
        <f ca="1">AI18</f>
        <v>RAIZ DE MENOS UNO</v>
      </c>
      <c r="J30">
        <f ca="1">AJ18</f>
        <v>1</v>
      </c>
      <c r="K30">
        <f ca="1">VLOOKUP(AI18,$F$16:$M$25,6,FALSE)</f>
        <v>0</v>
      </c>
      <c r="L30">
        <f ca="1">VLOOKUP(AI18,$F$16:$M$25,7,FALSE)</f>
        <v>4</v>
      </c>
      <c r="M30">
        <f ca="1">K30-L30</f>
        <v>-4</v>
      </c>
      <c r="O30" t="str">
        <f ca="1">F30</f>
        <v>RAIZ DE MENOS UNO</v>
      </c>
      <c r="P30">
        <f ca="1">VLOOKUP(O30,$F$28:$M$37,5,FALSE)</f>
        <v>1</v>
      </c>
      <c r="Q30">
        <f ca="1">VLOOKUP(O30,$F$28:$M$37,8,FALSE)</f>
        <v>-4</v>
      </c>
      <c r="S30" t="str">
        <f ca="1">IF(AND($P28=P30,Q30&gt;Q28),O28,O30)</f>
        <v>RAIZ DE MENOS UNO</v>
      </c>
      <c r="T30">
        <f ca="1">VLOOKUP(S30,$O$28:$Q$37,2,FALSE)</f>
        <v>1</v>
      </c>
      <c r="U30">
        <f ca="1">VLOOKUP(S30,$O$28:$Q$37,3,FALSE)</f>
        <v>-4</v>
      </c>
      <c r="W30" t="str">
        <f ca="1">S30</f>
        <v>RAIZ DE MENOS UNO</v>
      </c>
      <c r="X30">
        <f ca="1">VLOOKUP(W30,$S$28:$U$37,2,FALSE)</f>
        <v>1</v>
      </c>
      <c r="Y30">
        <f ca="1">VLOOKUP(W30,$S$28:$U$37,3,FALSE)</f>
        <v>-4</v>
      </c>
      <c r="AA30" t="str">
        <f ca="1">IF(AND(X29=X30,Y30&gt;Y29),W29,W30)</f>
        <v>RAIZ DE MENOS UNO</v>
      </c>
      <c r="AB30">
        <f ca="1">VLOOKUP(AA30,W28:Y37,2,FALSE)</f>
        <v>1</v>
      </c>
      <c r="AC30">
        <f ca="1">VLOOKUP(AA30,W28:Y37,3,FALSE)</f>
        <v>-4</v>
      </c>
      <c r="AE30" t="str">
        <f ca="1">AA30</f>
        <v>RAIZ DE MENOS UNO</v>
      </c>
      <c r="AF30">
        <f ca="1">VLOOKUP(AE30,AA28:AC37,2,FALSE)</f>
        <v>1</v>
      </c>
      <c r="AG30">
        <f ca="1">VLOOKUP(AE30,AA28:AC37,3,FALSE)</f>
        <v>-4</v>
      </c>
      <c r="AI30" t="str">
        <f ca="1">IF(AND(AF30=AF31,AG31&gt;AG30),AE31,AE30)</f>
        <v>RAIZ DE MENOS UNO</v>
      </c>
      <c r="AJ30">
        <f ca="1">VLOOKUP(AI30,AE28:AG37,2,FALSE)</f>
        <v>1</v>
      </c>
      <c r="AK30">
        <f ca="1">VLOOKUP(AI30,AE28:AG37,3,FALSE)</f>
        <v>-4</v>
      </c>
    </row>
    <row r="31" spans="6:37" x14ac:dyDescent="0.2">
      <c r="F31" t="str">
        <f ca="1">AI19</f>
        <v>LA NARANJA MECANICA</v>
      </c>
      <c r="J31">
        <f ca="1">AJ19</f>
        <v>1</v>
      </c>
      <c r="K31">
        <f ca="1">VLOOKUP(AI19,$F$16:$M$25,6,FALSE)</f>
        <v>0</v>
      </c>
      <c r="L31">
        <f ca="1">VLOOKUP(AI19,$F$16:$M$25,7,FALSE)</f>
        <v>4</v>
      </c>
      <c r="M31">
        <f ca="1">K31-L31</f>
        <v>-4</v>
      </c>
      <c r="O31" t="str">
        <f ca="1">F31</f>
        <v>LA NARANJA MECANICA</v>
      </c>
      <c r="P31">
        <f ca="1">VLOOKUP(O31,$F$28:$M$37,5,FALSE)</f>
        <v>1</v>
      </c>
      <c r="Q31">
        <f ca="1">VLOOKUP(O31,$F$28:$M$37,8,FALSE)</f>
        <v>-4</v>
      </c>
      <c r="S31" t="str">
        <f ca="1">O31</f>
        <v>LA NARANJA MECANICA</v>
      </c>
      <c r="T31">
        <f ca="1">VLOOKUP(S31,$O$28:$Q$37,2,FALSE)</f>
        <v>1</v>
      </c>
      <c r="U31">
        <f ca="1">VLOOKUP(S31,$O$28:$Q$37,3,FALSE)</f>
        <v>-4</v>
      </c>
      <c r="W31" t="str">
        <f ca="1">IF(AND(T28=T31,U31&gt;U28),S28,S31)</f>
        <v>LA NARANJA MECANICA</v>
      </c>
      <c r="X31">
        <f ca="1">VLOOKUP(W31,$S$28:$U$37,2,FALSE)</f>
        <v>1</v>
      </c>
      <c r="Y31">
        <f ca="1">VLOOKUP(W31,$S$28:$U$37,3,FALSE)</f>
        <v>-4</v>
      </c>
      <c r="AA31" t="str">
        <f ca="1">W31</f>
        <v>LA NARANJA MECANICA</v>
      </c>
      <c r="AB31">
        <f ca="1">VLOOKUP(AA31,W28:Y37,2,FALSE)</f>
        <v>1</v>
      </c>
      <c r="AC31">
        <f ca="1">VLOOKUP(AA31,W28:Y37,3,FALSE)</f>
        <v>-4</v>
      </c>
      <c r="AE31" t="str">
        <f ca="1">IF(AND(AB29=AB31,AC31&gt;AC29),AA29,AA31)</f>
        <v>LA NARANJA MECANICA</v>
      </c>
      <c r="AF31">
        <f ca="1">VLOOKUP(AE31,AA28:AC37,2,FALSE)</f>
        <v>1</v>
      </c>
      <c r="AG31">
        <f ca="1">VLOOKUP(AE31,AA28:AC37,3,FALSE)</f>
        <v>-4</v>
      </c>
      <c r="AI31" t="str">
        <f ca="1">IF(AND(AF30=AF31,AG31&gt;AG30),AE30,AE31)</f>
        <v>LA NARANJA MECANICA</v>
      </c>
      <c r="AJ31">
        <f ca="1">VLOOKUP(AI31,AE28:AG37,2,FALSE)</f>
        <v>1</v>
      </c>
      <c r="AK31">
        <f ca="1">VLOOKUP(AI31,AE28:AG37,3,FALSE)</f>
        <v>-4</v>
      </c>
    </row>
    <row r="40" spans="6:38" x14ac:dyDescent="0.2">
      <c r="F40" t="str">
        <f ca="1">AI28</f>
        <v>KA-POOM</v>
      </c>
      <c r="J40">
        <f ca="1">VLOOKUP(F40,$F$16:$M$25,8,FALSE)</f>
        <v>9</v>
      </c>
      <c r="K40">
        <f ca="1">VLOOKUP(F40,$F$16:$M$25,6,FALSE)</f>
        <v>6</v>
      </c>
      <c r="L40">
        <f ca="1">VLOOKUP(F40,$F$16:$M$25,7,FALSE)</f>
        <v>1</v>
      </c>
      <c r="M40">
        <f ca="1">K40-L40</f>
        <v>5</v>
      </c>
      <c r="O40" t="str">
        <f ca="1">IF(AND(J40=J41,M40=M41,K41&gt;K40),F41,F40)</f>
        <v>KA-POOM</v>
      </c>
      <c r="P40">
        <f ca="1">VLOOKUP(O40,$F$40:$M$49,5,FALSE)</f>
        <v>9</v>
      </c>
      <c r="Q40">
        <f ca="1">VLOOKUP(O40,$F$40:$M$49,8,FALSE)</f>
        <v>5</v>
      </c>
      <c r="R40">
        <f ca="1">VLOOKUP(O40,$F$40:$M$49,6,FALSE)</f>
        <v>6</v>
      </c>
      <c r="S40" t="str">
        <f ca="1">IF(AND(P40=P42,Q40=Q42,R42&gt;R40),O42,O40)</f>
        <v>KA-POOM</v>
      </c>
      <c r="T40">
        <f ca="1">VLOOKUP(S40,$O$40:$R$49,2,FALSE)</f>
        <v>9</v>
      </c>
      <c r="U40">
        <f ca="1">VLOOKUP(S40,$O$40:$R$49,3,FALSE)</f>
        <v>5</v>
      </c>
      <c r="V40">
        <f ca="1">VLOOKUP(S40,$O$40:$R$49,4,FALSE)</f>
        <v>6</v>
      </c>
      <c r="W40" t="str">
        <f ca="1">IF(AND(T40=T43,U40=U43,V43&gt;V40),S43,S40)</f>
        <v>KA-POOM</v>
      </c>
      <c r="X40">
        <f ca="1">VLOOKUP(W40,$S$40:$V$49,2,FALSE)</f>
        <v>9</v>
      </c>
      <c r="Y40">
        <f ca="1">VLOOKUP(W40,$S$40:$V$49,3,FALSE)</f>
        <v>5</v>
      </c>
      <c r="Z40">
        <f ca="1">VLOOKUP(W40,$S$40:$V$49,4,FALSE)</f>
        <v>6</v>
      </c>
      <c r="AA40" t="str">
        <f ca="1">W40</f>
        <v>KA-POOM</v>
      </c>
      <c r="AB40">
        <f ca="1">VLOOKUP(AA40,W40:Z49,2,FALSE)</f>
        <v>9</v>
      </c>
      <c r="AC40">
        <f ca="1">VLOOKUP(AA40,W40:Z49,3,FALSE)</f>
        <v>5</v>
      </c>
      <c r="AD40">
        <f ca="1">VLOOKUP(AA40,W40:Z49,4,FALSE)</f>
        <v>6</v>
      </c>
      <c r="AE40" t="str">
        <f ca="1">AA40</f>
        <v>KA-POOM</v>
      </c>
      <c r="AF40">
        <f ca="1">VLOOKUP(AE40,AA40:AD49,2,FALSE)</f>
        <v>9</v>
      </c>
      <c r="AG40">
        <f ca="1">VLOOKUP(AE40,AA40:AD49,3,FALSE)</f>
        <v>5</v>
      </c>
      <c r="AH40">
        <f ca="1">VLOOKUP(AE40,AA40:AD49,4,FALSE)</f>
        <v>6</v>
      </c>
      <c r="AI40" t="str">
        <f ca="1">AE40</f>
        <v>KA-POOM</v>
      </c>
      <c r="AJ40">
        <f ca="1">VLOOKUP(AI40,AE40:AH49,2,FALSE)</f>
        <v>9</v>
      </c>
      <c r="AK40">
        <f ca="1">VLOOKUP(AI40,AE40:AH49,3,FALSE)</f>
        <v>5</v>
      </c>
      <c r="AL40">
        <f ca="1">VLOOKUP(AI40,AE40:AH49,4,FALSE)</f>
        <v>6</v>
      </c>
    </row>
    <row r="41" spans="6:38" x14ac:dyDescent="0.2">
      <c r="F41" t="str">
        <f ca="1">AI29</f>
        <v>SUPER ZONA</v>
      </c>
      <c r="J41">
        <f ca="1">VLOOKUP(F41,$F$16:$M$25,8,FALSE)</f>
        <v>6</v>
      </c>
      <c r="K41">
        <f ca="1">VLOOKUP(F41,$F$16:$M$25,6,FALSE)</f>
        <v>5</v>
      </c>
      <c r="L41">
        <f ca="1">VLOOKUP(F41,$F$16:$M$25,7,FALSE)</f>
        <v>2</v>
      </c>
      <c r="M41">
        <f ca="1">K41-L41</f>
        <v>3</v>
      </c>
      <c r="O41" t="str">
        <f ca="1">IF(AND(J40=J41,M40=M41,K41&gt;K40),F40,F41)</f>
        <v>SUPER ZONA</v>
      </c>
      <c r="P41">
        <f ca="1">VLOOKUP(O41,$F$40:$M$49,5,FALSE)</f>
        <v>6</v>
      </c>
      <c r="Q41">
        <f ca="1">VLOOKUP(O41,$F$40:$M$49,8,FALSE)</f>
        <v>3</v>
      </c>
      <c r="R41">
        <f ca="1">VLOOKUP(O41,$F$40:$M$49,6,FALSE)</f>
        <v>5</v>
      </c>
      <c r="S41" t="str">
        <f ca="1">O41</f>
        <v>SUPER ZONA</v>
      </c>
      <c r="T41">
        <f ca="1">VLOOKUP(S41,$O$40:$R$49,2,FALSE)</f>
        <v>6</v>
      </c>
      <c r="U41">
        <f ca="1">VLOOKUP(S41,$O$40:$R$49,3,FALSE)</f>
        <v>3</v>
      </c>
      <c r="V41">
        <f ca="1">VLOOKUP(S41,$O$40:$R$49,4,FALSE)</f>
        <v>5</v>
      </c>
      <c r="W41" t="str">
        <f ca="1">S41</f>
        <v>SUPER ZONA</v>
      </c>
      <c r="X41">
        <f ca="1">VLOOKUP(W41,$S$40:$V$49,2,FALSE)</f>
        <v>6</v>
      </c>
      <c r="Y41">
        <f ca="1">VLOOKUP(W41,$S$40:$V$49,3,FALSE)</f>
        <v>3</v>
      </c>
      <c r="Z41">
        <f ca="1">VLOOKUP(W41,$S$40:$V$49,4,FALSE)</f>
        <v>5</v>
      </c>
      <c r="AA41" t="str">
        <f ca="1">IF(AND(X41=X42,Y41=Y42,Z42&gt;Z41),W42,W41)</f>
        <v>SUPER ZONA</v>
      </c>
      <c r="AB41">
        <f ca="1">VLOOKUP(AA41,W40:Z49,2,FALSE)</f>
        <v>6</v>
      </c>
      <c r="AC41">
        <f ca="1">VLOOKUP(AA41,W40:Z49,3,FALSE)</f>
        <v>3</v>
      </c>
      <c r="AD41">
        <f ca="1">VLOOKUP(AA41,W40:Z49,4,FALSE)</f>
        <v>5</v>
      </c>
      <c r="AE41" t="str">
        <f ca="1">IF(AND(AB41=AB43,AC41=AC43,AD43&gt;AD41),AA43,AA41)</f>
        <v>SUPER ZONA</v>
      </c>
      <c r="AF41">
        <f ca="1">VLOOKUP(AE41,AA40:AD49,2,FALSE)</f>
        <v>6</v>
      </c>
      <c r="AG41">
        <f ca="1">VLOOKUP(AE41,AA40:AD49,3,FALSE)</f>
        <v>3</v>
      </c>
      <c r="AH41">
        <f ca="1">VLOOKUP(AE41,AA40:AD49,4,FALSE)</f>
        <v>5</v>
      </c>
      <c r="AI41" t="str">
        <f ca="1">AE41</f>
        <v>SUPER ZONA</v>
      </c>
      <c r="AJ41">
        <f ca="1">VLOOKUP(AI41,AE40:AH49,2,FALSE)</f>
        <v>6</v>
      </c>
      <c r="AK41">
        <f ca="1">VLOOKUP(AI41,AE40:AH49,3,FALSE)</f>
        <v>3</v>
      </c>
      <c r="AL41">
        <f ca="1">VLOOKUP(AI41,AE40:AH49,4,FALSE)</f>
        <v>5</v>
      </c>
    </row>
    <row r="42" spans="6:38" x14ac:dyDescent="0.2">
      <c r="F42" t="str">
        <f ca="1">AI30</f>
        <v>RAIZ DE MENOS UNO</v>
      </c>
      <c r="J42">
        <f ca="1">VLOOKUP(F42,$F$16:$M$25,8,FALSE)</f>
        <v>1</v>
      </c>
      <c r="K42">
        <f ca="1">VLOOKUP(F42,$F$16:$M$25,6,FALSE)</f>
        <v>0</v>
      </c>
      <c r="L42">
        <f ca="1">VLOOKUP(F42,$F$16:$M$25,7,FALSE)</f>
        <v>4</v>
      </c>
      <c r="M42">
        <f ca="1">K42-L42</f>
        <v>-4</v>
      </c>
      <c r="O42" t="str">
        <f ca="1">F42</f>
        <v>RAIZ DE MENOS UNO</v>
      </c>
      <c r="P42">
        <f ca="1">VLOOKUP(O42,$F$40:$M$49,5,FALSE)</f>
        <v>1</v>
      </c>
      <c r="Q42">
        <f ca="1">VLOOKUP(O42,$F$40:$M$49,8,FALSE)</f>
        <v>-4</v>
      </c>
      <c r="R42">
        <f ca="1">VLOOKUP(O42,$F$40:$M$49,6,FALSE)</f>
        <v>0</v>
      </c>
      <c r="S42" t="str">
        <f ca="1">IF(AND(P40=P42,Q40=Q42,R42&gt;R40),O40,O42)</f>
        <v>RAIZ DE MENOS UNO</v>
      </c>
      <c r="T42">
        <f ca="1">VLOOKUP(S42,$O$40:$R$49,2,FALSE)</f>
        <v>1</v>
      </c>
      <c r="U42">
        <f ca="1">VLOOKUP(S42,$O$40:$R$49,3,FALSE)</f>
        <v>-4</v>
      </c>
      <c r="V42">
        <f ca="1">VLOOKUP(S42,$O$40:$R$49,4,FALSE)</f>
        <v>0</v>
      </c>
      <c r="W42" t="str">
        <f ca="1">S42</f>
        <v>RAIZ DE MENOS UNO</v>
      </c>
      <c r="X42">
        <f ca="1">VLOOKUP(W42,$S$40:$V$49,2,FALSE)</f>
        <v>1</v>
      </c>
      <c r="Y42">
        <f ca="1">VLOOKUP(W42,$S$40:$V$49,3,FALSE)</f>
        <v>-4</v>
      </c>
      <c r="Z42">
        <f ca="1">VLOOKUP(W42,$S$40:$V$49,4,FALSE)</f>
        <v>0</v>
      </c>
      <c r="AA42" t="str">
        <f ca="1">IF(AND(X41=X42,Y41=Y42,Z42&gt;Z41),W41,W42)</f>
        <v>RAIZ DE MENOS UNO</v>
      </c>
      <c r="AB42">
        <f ca="1">VLOOKUP(AA42,W40:Z49,2,FALSE)</f>
        <v>1</v>
      </c>
      <c r="AC42">
        <f ca="1">VLOOKUP(AA42,W40:Z49,3,FALSE)</f>
        <v>-4</v>
      </c>
      <c r="AD42">
        <f ca="1">VLOOKUP(AA42,W40:Z49,4,FALSE)</f>
        <v>0</v>
      </c>
      <c r="AE42" t="str">
        <f ca="1">AA42</f>
        <v>RAIZ DE MENOS UNO</v>
      </c>
      <c r="AF42">
        <f ca="1">VLOOKUP(AE42,AA40:AD49,2,FALSE)</f>
        <v>1</v>
      </c>
      <c r="AG42">
        <f ca="1">VLOOKUP(AE42,AA40:AD49,3,FALSE)</f>
        <v>-4</v>
      </c>
      <c r="AH42">
        <f ca="1">VLOOKUP(AE42,AA40:AD49,4,FALSE)</f>
        <v>0</v>
      </c>
      <c r="AI42" t="str">
        <f ca="1">IF(AND(AF42=AF43,AG42=AG43,AH43&gt;AH42),AE43,AE42)</f>
        <v>RAIZ DE MENOS UNO</v>
      </c>
      <c r="AJ42">
        <f ca="1">VLOOKUP(AI42,AE40:AH49,2,FALSE)</f>
        <v>1</v>
      </c>
      <c r="AK42">
        <f ca="1">VLOOKUP(AI42,AE40:AH49,3,FALSE)</f>
        <v>-4</v>
      </c>
      <c r="AL42">
        <f ca="1">VLOOKUP(AI42,AE40:AH49,4,FALSE)</f>
        <v>0</v>
      </c>
    </row>
    <row r="43" spans="6:38" x14ac:dyDescent="0.2">
      <c r="F43" t="str">
        <f ca="1">AI31</f>
        <v>LA NARANJA MECANICA</v>
      </c>
      <c r="J43">
        <f ca="1">VLOOKUP(F43,$F$16:$M$25,8,FALSE)</f>
        <v>1</v>
      </c>
      <c r="K43">
        <f ca="1">VLOOKUP(F43,$F$16:$M$25,6,FALSE)</f>
        <v>0</v>
      </c>
      <c r="L43">
        <f ca="1">VLOOKUP(F43,$F$16:$M$25,7,FALSE)</f>
        <v>4</v>
      </c>
      <c r="M43">
        <f ca="1">K43-L43</f>
        <v>-4</v>
      </c>
      <c r="O43" t="str">
        <f ca="1">F43</f>
        <v>LA NARANJA MECANICA</v>
      </c>
      <c r="P43">
        <f ca="1">VLOOKUP(O43,$F$40:$M$49,5,FALSE)</f>
        <v>1</v>
      </c>
      <c r="Q43">
        <f ca="1">VLOOKUP(O43,$F$40:$M$49,8,FALSE)</f>
        <v>-4</v>
      </c>
      <c r="R43">
        <f ca="1">VLOOKUP(O43,$F$40:$M$49,6,FALSE)</f>
        <v>0</v>
      </c>
      <c r="S43" t="str">
        <f ca="1">O43</f>
        <v>LA NARANJA MECANICA</v>
      </c>
      <c r="T43">
        <f ca="1">VLOOKUP(S43,$O$40:$R$49,2,FALSE)</f>
        <v>1</v>
      </c>
      <c r="U43">
        <f ca="1">VLOOKUP(S43,$O$40:$R$49,3,FALSE)</f>
        <v>-4</v>
      </c>
      <c r="V43">
        <f ca="1">VLOOKUP(S43,$O$40:$R$49,4,FALSE)</f>
        <v>0</v>
      </c>
      <c r="W43" t="str">
        <f ca="1">IF(AND(T40=T43,U40=U43,V43&gt;V40),S40,S43)</f>
        <v>LA NARANJA MECANICA</v>
      </c>
      <c r="X43">
        <f ca="1">VLOOKUP(W43,$S$40:$V$49,2,FALSE)</f>
        <v>1</v>
      </c>
      <c r="Y43">
        <f ca="1">VLOOKUP(W43,$S$40:$V$49,3,FALSE)</f>
        <v>-4</v>
      </c>
      <c r="Z43">
        <f ca="1">VLOOKUP(W43,$S$40:$V$49,4,FALSE)</f>
        <v>0</v>
      </c>
      <c r="AA43" t="str">
        <f ca="1">W43</f>
        <v>LA NARANJA MECANICA</v>
      </c>
      <c r="AB43">
        <f ca="1">VLOOKUP(AA43,W40:Z49,2,FALSE)</f>
        <v>1</v>
      </c>
      <c r="AC43">
        <f ca="1">VLOOKUP(AA43,W40:Z49,3,FALSE)</f>
        <v>-4</v>
      </c>
      <c r="AD43">
        <f ca="1">VLOOKUP(AA43,W40:Z49,4,FALSE)</f>
        <v>0</v>
      </c>
      <c r="AE43" t="str">
        <f ca="1">IF(AND(AB41=AB43,AC41=AC43,AD43&gt;AD41),AA41,AA43)</f>
        <v>LA NARANJA MECANICA</v>
      </c>
      <c r="AF43">
        <f ca="1">VLOOKUP(AE43,AA40:AD49,2,FALSE)</f>
        <v>1</v>
      </c>
      <c r="AG43">
        <f ca="1">VLOOKUP(AE43,AA40:AD49,3,FALSE)</f>
        <v>-4</v>
      </c>
      <c r="AH43">
        <f ca="1">VLOOKUP(AE43,AA40:AD49,4,FALSE)</f>
        <v>0</v>
      </c>
      <c r="AI43" t="str">
        <f ca="1">IF(AND(AF42=AF43,AG42=AG43,AH43&gt;AH42),AE42,AE43)</f>
        <v>LA NARANJA MECANICA</v>
      </c>
      <c r="AJ43">
        <f ca="1">VLOOKUP(AI43,AE40:AH49,2,FALSE)</f>
        <v>1</v>
      </c>
      <c r="AK43">
        <f ca="1">VLOOKUP(AI43,AE40:AH49,3,FALSE)</f>
        <v>-4</v>
      </c>
      <c r="AL43">
        <f ca="1"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 ca="1">AI40</f>
        <v>KA-POOM</v>
      </c>
      <c r="G52">
        <f ca="1">VLOOKUP(F52,$F$16:$M$25,2,FALSE)</f>
        <v>3</v>
      </c>
      <c r="H52">
        <f ca="1">VLOOKUP(F52,$F$16:$M$25,3,FALSE)</f>
        <v>3</v>
      </c>
      <c r="I52">
        <f ca="1">VLOOKUP(F52,$F$16:$M$25,4,FALSE)</f>
        <v>0</v>
      </c>
      <c r="J52">
        <f ca="1">VLOOKUP(F52,$F$16:$M$25,5,FALSE)</f>
        <v>0</v>
      </c>
      <c r="K52">
        <f ca="1">VLOOKUP(F52,$F$16:$M$25,6,FALSE)</f>
        <v>6</v>
      </c>
      <c r="L52">
        <f ca="1">VLOOKUP(F52,$F$16:$M$25,7,FALSE)</f>
        <v>1</v>
      </c>
      <c r="M52">
        <f ca="1">VLOOKUP(F52,$F$16:$M$25,8,FALSE)</f>
        <v>9</v>
      </c>
    </row>
    <row r="53" spans="6:13" x14ac:dyDescent="0.2">
      <c r="F53" t="str">
        <f ca="1">AI41</f>
        <v>SUPER ZONA</v>
      </c>
      <c r="G53">
        <f ca="1">VLOOKUP(F53,$F$16:$M$25,2,FALSE)</f>
        <v>3</v>
      </c>
      <c r="H53">
        <f ca="1">VLOOKUP(F53,$F$16:$M$25,3,FALSE)</f>
        <v>2</v>
      </c>
      <c r="I53">
        <f ca="1">VLOOKUP(F53,$F$16:$M$25,4,FALSE)</f>
        <v>0</v>
      </c>
      <c r="J53">
        <f ca="1">VLOOKUP(F53,$F$16:$M$25,5,FALSE)</f>
        <v>1</v>
      </c>
      <c r="K53">
        <f ca="1">VLOOKUP(F53,$F$16:$M$25,6,FALSE)</f>
        <v>5</v>
      </c>
      <c r="L53">
        <f ca="1">VLOOKUP(F53,$F$16:$M$25,7,FALSE)</f>
        <v>2</v>
      </c>
      <c r="M53">
        <f ca="1">VLOOKUP(F53,$F$16:$M$25,8,FALSE)</f>
        <v>6</v>
      </c>
    </row>
    <row r="54" spans="6:13" x14ac:dyDescent="0.2">
      <c r="F54" t="str">
        <f ca="1">AI42</f>
        <v>RAIZ DE MENOS UNO</v>
      </c>
      <c r="G54">
        <f ca="1">VLOOKUP(F54,$F$16:$M$25,2,FALSE)</f>
        <v>3</v>
      </c>
      <c r="H54">
        <f ca="1">VLOOKUP(F54,$F$16:$M$25,3,FALSE)</f>
        <v>0</v>
      </c>
      <c r="I54">
        <f ca="1">VLOOKUP(F54,$F$16:$M$25,4,FALSE)</f>
        <v>1</v>
      </c>
      <c r="J54">
        <f ca="1">VLOOKUP(F54,$F$16:$M$25,5,FALSE)</f>
        <v>2</v>
      </c>
      <c r="K54">
        <f ca="1">VLOOKUP(F54,$F$16:$M$25,6,FALSE)</f>
        <v>0</v>
      </c>
      <c r="L54">
        <f ca="1">VLOOKUP(F54,$F$16:$M$25,7,FALSE)</f>
        <v>4</v>
      </c>
      <c r="M54">
        <f ca="1">VLOOKUP(F54,$F$16:$M$25,8,FALSE)</f>
        <v>1</v>
      </c>
    </row>
    <row r="55" spans="6:13" x14ac:dyDescent="0.2">
      <c r="F55" t="str">
        <f ca="1">AI43</f>
        <v>LA NARANJA MECANICA</v>
      </c>
      <c r="G55">
        <f ca="1">VLOOKUP(F55,$F$16:$M$25,2,FALSE)</f>
        <v>3</v>
      </c>
      <c r="H55">
        <f ca="1">VLOOKUP(F55,$F$16:$M$25,3,FALSE)</f>
        <v>0</v>
      </c>
      <c r="I55">
        <f ca="1">VLOOKUP(F55,$F$16:$M$25,4,FALSE)</f>
        <v>1</v>
      </c>
      <c r="J55">
        <f ca="1">VLOOKUP(F55,$F$16:$M$25,5,FALSE)</f>
        <v>2</v>
      </c>
      <c r="K55">
        <f ca="1">VLOOKUP(F55,$F$16:$M$25,6,FALSE)</f>
        <v>0</v>
      </c>
      <c r="L55">
        <f ca="1">VLOOKUP(F55,$F$16:$M$25,7,FALSE)</f>
        <v>4</v>
      </c>
      <c r="M55">
        <f ca="1">VLOOKUP(F55,$F$16:$M$25,8,FALSE)</f>
        <v>1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AL55"/>
  <sheetViews>
    <sheetView workbookViewId="0">
      <pane xSplit="5" topLeftCell="F1" activePane="topRight" state="frozen"/>
      <selection activeCell="O28" sqref="O28"/>
      <selection pane="topRight" activeCell="E4" sqref="E4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B -'!W7&lt;&gt;"",'- B -'!W7,"")</f>
        <v>JEY VOLLEY</v>
      </c>
      <c r="N2" t="str">
        <f>IF('- B -'!W9&lt;&gt;"",'- B -'!W9,"")</f>
        <v>U.T. PRO-VOL</v>
      </c>
      <c r="U2" t="str">
        <f>IF('- B -'!W11&lt;&gt;"",'- B -'!W11,"")</f>
        <v>BANDYBALL</v>
      </c>
      <c r="AB2" t="str">
        <f>IF('- B -'!W13&lt;&gt;"",'- B -'!W13,"")</f>
        <v>LOS INDUSTRIALES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 ca="1">'- B -'!B6</f>
        <v>JEY VOLLEY</v>
      </c>
      <c r="B4" s="1">
        <f>IF('- B -'!F6&lt;&gt;"",'- B -'!F6,"")</f>
        <v>2</v>
      </c>
      <c r="C4" s="1" t="str">
        <f>'- B -'!G6</f>
        <v>-</v>
      </c>
      <c r="D4" s="1">
        <f>IF('- B -'!H6&lt;&gt;"",'- B -'!H6,"")</f>
        <v>0</v>
      </c>
      <c r="E4" s="3" t="str">
        <f ca="1">'- B -'!L6</f>
        <v>U.T. PRO-VOL</v>
      </c>
      <c r="F4" s="1">
        <f>COUNTBLANK('- B -'!F6:'- B -'!H6)</f>
        <v>0</v>
      </c>
      <c r="G4">
        <f t="shared" ref="G4:G9" ca="1" si="0">IF(AND(F4=0,OR($A4=$G$2,$E4=$G$2)),1,0)</f>
        <v>1</v>
      </c>
      <c r="H4">
        <f t="shared" ref="H4:H9" ca="1" si="1">IF(AND(F4=0,OR(AND($A4=$G$2,$B4&gt;$D4),AND($E4=$G$2,$D4&gt;$B4))),1,0)</f>
        <v>1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0</v>
      </c>
      <c r="K4">
        <f t="shared" ref="K4:K9" ca="1" si="4">IF(F4&gt;0,0,IF($A4=$G$2,$B4,IF($E4=$G$2,$D4,0)))</f>
        <v>2</v>
      </c>
      <c r="L4">
        <f t="shared" ref="L4:L9" ca="1" si="5">IF(F4&gt;0,0,IF($A4=$G$2,$D4,IF($E4=$G$2,$B4,0)))</f>
        <v>0</v>
      </c>
      <c r="N4">
        <f t="shared" ref="N4:N9" ca="1" si="6">IF(AND(F4=0,OR($A4=$N$2,$E4=$N$2)),1,0)</f>
        <v>1</v>
      </c>
      <c r="O4">
        <f t="shared" ref="O4:O9" ca="1" si="7">IF(AND(F4=0,OR(AND($A4=$N$2,$B4&gt;$D4),AND($E4=$N$2,$D4&gt;$B4))),1,0)</f>
        <v>0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1</v>
      </c>
      <c r="R4">
        <f t="shared" ref="R4:R9" ca="1" si="10">IF(F4&gt;0,0,IF($A4=$N$2,$B4,IF($E4=$N$2,$D4,0)))</f>
        <v>0</v>
      </c>
      <c r="S4">
        <f t="shared" ref="S4:S9" ca="1" si="11">IF(F4&gt;0,0,IF($A4=$N$2,$D4,IF($E4=$N$2,$B4,0)))</f>
        <v>2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</row>
    <row r="5" spans="1:36" x14ac:dyDescent="0.2">
      <c r="A5" s="2" t="str">
        <f ca="1">'- B -'!B7</f>
        <v>BANDYBALL</v>
      </c>
      <c r="B5" s="1">
        <f>IF('- B -'!F7&lt;&gt;"",'- B -'!F7,"")</f>
        <v>2</v>
      </c>
      <c r="C5" s="1" t="str">
        <f>'- B -'!G7</f>
        <v>-</v>
      </c>
      <c r="D5" s="1">
        <f>IF('- B -'!H7&lt;&gt;"",'- B -'!H7,"")</f>
        <v>0</v>
      </c>
      <c r="E5" s="3" t="str">
        <f ca="1">'- B -'!L7</f>
        <v>LOS INDUSTRIALES</v>
      </c>
      <c r="F5" s="1">
        <f>COUNTBLANK('- B -'!F7:'- B -'!H7)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1</v>
      </c>
      <c r="W5">
        <f t="shared" ca="1" si="14"/>
        <v>0</v>
      </c>
      <c r="X5">
        <f t="shared" ca="1" si="15"/>
        <v>0</v>
      </c>
      <c r="Y5">
        <f t="shared" ca="1" si="16"/>
        <v>2</v>
      </c>
      <c r="Z5">
        <f t="shared" ca="1" si="17"/>
        <v>0</v>
      </c>
      <c r="AB5">
        <f t="shared" ca="1" si="18"/>
        <v>1</v>
      </c>
      <c r="AC5">
        <f t="shared" ca="1" si="19"/>
        <v>0</v>
      </c>
      <c r="AD5">
        <f t="shared" ca="1" si="20"/>
        <v>0</v>
      </c>
      <c r="AE5">
        <f t="shared" ca="1" si="21"/>
        <v>1</v>
      </c>
      <c r="AF5">
        <f t="shared" ca="1" si="22"/>
        <v>0</v>
      </c>
      <c r="AG5">
        <f t="shared" ca="1" si="23"/>
        <v>2</v>
      </c>
    </row>
    <row r="6" spans="1:36" x14ac:dyDescent="0.2">
      <c r="A6" s="2" t="str">
        <f ca="1">'- B -'!B8</f>
        <v>LOS INDUSTRIALES</v>
      </c>
      <c r="B6" s="1">
        <f>IF('- B -'!F8&lt;&gt;"",'- B -'!F8,"")</f>
        <v>2</v>
      </c>
      <c r="C6" s="1" t="str">
        <f>'- B -'!G8</f>
        <v>-</v>
      </c>
      <c r="D6" s="1">
        <f>IF('- B -'!H8&lt;&gt;"",'- B -'!H8,"")</f>
        <v>0</v>
      </c>
      <c r="E6" s="3" t="str">
        <f ca="1">'- B -'!L8</f>
        <v>U.T. PRO-VOL</v>
      </c>
      <c r="F6" s="1">
        <f>COUNTBLANK('- B -'!F8:'- B -'!H8)</f>
        <v>0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ca="1" si="4"/>
        <v>0</v>
      </c>
      <c r="L6">
        <f t="shared" ca="1" si="5"/>
        <v>0</v>
      </c>
      <c r="N6">
        <f t="shared" ca="1" si="6"/>
        <v>1</v>
      </c>
      <c r="O6">
        <f t="shared" ca="1" si="7"/>
        <v>0</v>
      </c>
      <c r="P6">
        <f t="shared" ca="1" si="8"/>
        <v>0</v>
      </c>
      <c r="Q6">
        <f t="shared" ca="1" si="9"/>
        <v>1</v>
      </c>
      <c r="R6">
        <f t="shared" ca="1" si="10"/>
        <v>0</v>
      </c>
      <c r="S6">
        <f t="shared" ca="1" si="11"/>
        <v>2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ca="1" si="16"/>
        <v>0</v>
      </c>
      <c r="Z6">
        <f t="shared" ca="1" si="17"/>
        <v>0</v>
      </c>
      <c r="AB6">
        <f t="shared" ca="1" si="18"/>
        <v>1</v>
      </c>
      <c r="AC6">
        <f t="shared" ca="1" si="19"/>
        <v>1</v>
      </c>
      <c r="AD6">
        <f t="shared" ca="1" si="20"/>
        <v>0</v>
      </c>
      <c r="AE6">
        <f t="shared" ca="1" si="21"/>
        <v>0</v>
      </c>
      <c r="AF6">
        <f t="shared" ca="1" si="22"/>
        <v>2</v>
      </c>
      <c r="AG6">
        <f t="shared" ca="1" si="23"/>
        <v>0</v>
      </c>
    </row>
    <row r="7" spans="1:36" x14ac:dyDescent="0.2">
      <c r="A7" s="2" t="str">
        <f ca="1">'- B -'!B9</f>
        <v>JEY VOLLEY</v>
      </c>
      <c r="B7" s="1">
        <f>IF('- B -'!F9&lt;&gt;"",'- B -'!F9,"")</f>
        <v>2</v>
      </c>
      <c r="C7" s="1" t="str">
        <f>'- B -'!G9</f>
        <v>-</v>
      </c>
      <c r="D7" s="1">
        <f>IF('- B -'!H9&lt;&gt;"",'- B -'!H9,"")</f>
        <v>0</v>
      </c>
      <c r="E7" s="3" t="str">
        <f ca="1">'- B -'!L9</f>
        <v>BANDYBALL</v>
      </c>
      <c r="F7" s="1">
        <f>COUNTBLANK('- B -'!F9:'- B -'!H9)</f>
        <v>0</v>
      </c>
      <c r="G7">
        <f t="shared" ca="1" si="0"/>
        <v>1</v>
      </c>
      <c r="H7">
        <f t="shared" ca="1" si="1"/>
        <v>1</v>
      </c>
      <c r="I7">
        <f t="shared" ca="1" si="2"/>
        <v>0</v>
      </c>
      <c r="J7">
        <f t="shared" ca="1" si="3"/>
        <v>0</v>
      </c>
      <c r="K7">
        <f t="shared" ca="1" si="4"/>
        <v>2</v>
      </c>
      <c r="L7">
        <f t="shared" ca="1" si="5"/>
        <v>0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ca="1" si="10"/>
        <v>0</v>
      </c>
      <c r="S7">
        <f t="shared" ca="1" si="11"/>
        <v>0</v>
      </c>
      <c r="U7">
        <f t="shared" ca="1" si="12"/>
        <v>1</v>
      </c>
      <c r="V7">
        <f t="shared" ca="1" si="13"/>
        <v>0</v>
      </c>
      <c r="W7">
        <f t="shared" ca="1" si="14"/>
        <v>0</v>
      </c>
      <c r="X7">
        <f t="shared" ca="1" si="15"/>
        <v>1</v>
      </c>
      <c r="Y7">
        <f t="shared" ca="1" si="16"/>
        <v>0</v>
      </c>
      <c r="Z7">
        <f t="shared" ca="1" si="17"/>
        <v>2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ca="1" si="22"/>
        <v>0</v>
      </c>
      <c r="AG7">
        <f t="shared" ca="1" si="23"/>
        <v>0</v>
      </c>
    </row>
    <row r="8" spans="1:36" x14ac:dyDescent="0.2">
      <c r="A8" s="2" t="str">
        <f ca="1">'- B -'!B10</f>
        <v>U.T. PRO-VOL</v>
      </c>
      <c r="B8" s="1">
        <f>IF('- B -'!F10&lt;&gt;"",'- B -'!F10,"")</f>
        <v>0</v>
      </c>
      <c r="C8" s="1" t="str">
        <f>'- B -'!G10</f>
        <v>-</v>
      </c>
      <c r="D8" s="1">
        <f>IF('- B -'!H10&lt;&gt;"",'- B -'!H10,"")</f>
        <v>2</v>
      </c>
      <c r="E8" s="3" t="str">
        <f ca="1">'- B -'!L10</f>
        <v>BANDYBALL</v>
      </c>
      <c r="F8" s="1">
        <f>COUNTBLANK('- B -'!F10:'- B -'!H10)</f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ca="1" si="4"/>
        <v>0</v>
      </c>
      <c r="L8">
        <f t="shared" ca="1" si="5"/>
        <v>0</v>
      </c>
      <c r="N8">
        <f t="shared" ca="1" si="6"/>
        <v>1</v>
      </c>
      <c r="O8">
        <f t="shared" ca="1" si="7"/>
        <v>0</v>
      </c>
      <c r="P8">
        <f t="shared" ca="1" si="8"/>
        <v>0</v>
      </c>
      <c r="Q8">
        <f t="shared" ca="1" si="9"/>
        <v>1</v>
      </c>
      <c r="R8">
        <f t="shared" ca="1" si="10"/>
        <v>0</v>
      </c>
      <c r="S8">
        <f t="shared" ca="1" si="11"/>
        <v>2</v>
      </c>
      <c r="U8">
        <f t="shared" ca="1" si="12"/>
        <v>1</v>
      </c>
      <c r="V8">
        <f t="shared" ca="1" si="13"/>
        <v>1</v>
      </c>
      <c r="W8">
        <f t="shared" ca="1" si="14"/>
        <v>0</v>
      </c>
      <c r="X8">
        <f t="shared" ca="1" si="15"/>
        <v>0</v>
      </c>
      <c r="Y8">
        <f t="shared" ca="1" si="16"/>
        <v>2</v>
      </c>
      <c r="Z8">
        <f t="shared" ca="1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ca="1" si="22"/>
        <v>0</v>
      </c>
      <c r="AG8">
        <f t="shared" ca="1" si="23"/>
        <v>0</v>
      </c>
    </row>
    <row r="9" spans="1:36" x14ac:dyDescent="0.2">
      <c r="A9" s="2" t="str">
        <f ca="1">'- B -'!B11</f>
        <v>LOS INDUSTRIALES</v>
      </c>
      <c r="B9" s="1">
        <f>IF('- B -'!F11&lt;&gt;"",'- B -'!F11,"")</f>
        <v>0</v>
      </c>
      <c r="C9" s="1" t="str">
        <f>'- B -'!G11</f>
        <v>-</v>
      </c>
      <c r="D9" s="1">
        <f>IF('- B -'!H11&lt;&gt;"",'- B -'!H11,"")</f>
        <v>2</v>
      </c>
      <c r="E9" s="3" t="str">
        <f ca="1">'- B -'!L11</f>
        <v>JEY VOLLEY</v>
      </c>
      <c r="F9" s="1">
        <f>COUNTBLANK('- B -'!F11:'- B -'!H11)</f>
        <v>0</v>
      </c>
      <c r="G9">
        <f t="shared" ca="1" si="0"/>
        <v>1</v>
      </c>
      <c r="H9">
        <f t="shared" ca="1" si="1"/>
        <v>1</v>
      </c>
      <c r="I9">
        <f t="shared" ca="1" si="2"/>
        <v>0</v>
      </c>
      <c r="J9">
        <f t="shared" ca="1" si="3"/>
        <v>0</v>
      </c>
      <c r="K9">
        <f t="shared" ca="1" si="4"/>
        <v>2</v>
      </c>
      <c r="L9">
        <f t="shared" ca="1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ca="1" si="10"/>
        <v>0</v>
      </c>
      <c r="S9">
        <f t="shared" ca="1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ca="1" si="16"/>
        <v>0</v>
      </c>
      <c r="Z9">
        <f t="shared" ca="1" si="17"/>
        <v>0</v>
      </c>
      <c r="AB9">
        <f t="shared" ca="1" si="18"/>
        <v>1</v>
      </c>
      <c r="AC9">
        <f t="shared" ca="1" si="19"/>
        <v>0</v>
      </c>
      <c r="AD9">
        <f t="shared" ca="1" si="20"/>
        <v>0</v>
      </c>
      <c r="AE9">
        <f t="shared" ca="1" si="21"/>
        <v>1</v>
      </c>
      <c r="AF9">
        <f t="shared" ca="1" si="22"/>
        <v>0</v>
      </c>
      <c r="AG9">
        <f t="shared" ca="1" si="23"/>
        <v>2</v>
      </c>
    </row>
    <row r="10" spans="1:36" x14ac:dyDescent="0.2">
      <c r="G10">
        <f t="shared" ref="G10:L10" ca="1" si="24">SUM(G4:G9)</f>
        <v>3</v>
      </c>
      <c r="H10">
        <f t="shared" ca="1" si="24"/>
        <v>3</v>
      </c>
      <c r="I10">
        <f t="shared" ca="1" si="24"/>
        <v>0</v>
      </c>
      <c r="J10">
        <f t="shared" ca="1" si="24"/>
        <v>0</v>
      </c>
      <c r="K10">
        <f t="shared" ca="1" si="24"/>
        <v>6</v>
      </c>
      <c r="L10">
        <f t="shared" ca="1" si="24"/>
        <v>0</v>
      </c>
      <c r="M10">
        <f ca="1">H10*3+I10</f>
        <v>9</v>
      </c>
      <c r="N10">
        <f t="shared" ref="N10:S10" ca="1" si="25">SUM(N4:N9)</f>
        <v>3</v>
      </c>
      <c r="O10">
        <f t="shared" ca="1" si="25"/>
        <v>0</v>
      </c>
      <c r="P10">
        <f t="shared" ca="1" si="25"/>
        <v>0</v>
      </c>
      <c r="Q10">
        <f t="shared" ca="1" si="25"/>
        <v>3</v>
      </c>
      <c r="R10">
        <f t="shared" ca="1" si="25"/>
        <v>0</v>
      </c>
      <c r="S10">
        <f t="shared" ca="1" si="25"/>
        <v>6</v>
      </c>
      <c r="T10">
        <f ca="1">O10*3+P10</f>
        <v>0</v>
      </c>
      <c r="U10">
        <f t="shared" ref="U10:Z10" ca="1" si="26">SUM(U4:U9)</f>
        <v>3</v>
      </c>
      <c r="V10">
        <f t="shared" ca="1" si="26"/>
        <v>2</v>
      </c>
      <c r="W10">
        <f t="shared" ca="1" si="26"/>
        <v>0</v>
      </c>
      <c r="X10">
        <f t="shared" ca="1" si="26"/>
        <v>1</v>
      </c>
      <c r="Y10">
        <f t="shared" ca="1" si="26"/>
        <v>4</v>
      </c>
      <c r="Z10">
        <f t="shared" ca="1" si="26"/>
        <v>2</v>
      </c>
      <c r="AA10">
        <f ca="1">V10*3+W10</f>
        <v>6</v>
      </c>
      <c r="AB10">
        <f t="shared" ref="AB10:AG10" ca="1" si="27">SUM(AB4:AB9)</f>
        <v>3</v>
      </c>
      <c r="AC10">
        <f t="shared" ca="1" si="27"/>
        <v>1</v>
      </c>
      <c r="AD10">
        <f t="shared" ca="1" si="27"/>
        <v>0</v>
      </c>
      <c r="AE10">
        <f t="shared" ca="1" si="27"/>
        <v>2</v>
      </c>
      <c r="AF10">
        <f t="shared" ca="1" si="27"/>
        <v>2</v>
      </c>
      <c r="AG10">
        <f t="shared" ca="1" si="27"/>
        <v>4</v>
      </c>
      <c r="AH10">
        <f ca="1">AC10*3+AD10</f>
        <v>3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JEY VOLLEY</v>
      </c>
      <c r="G16">
        <f t="shared" ref="G16:M16" ca="1" si="28">G10</f>
        <v>3</v>
      </c>
      <c r="H16">
        <f t="shared" ca="1" si="28"/>
        <v>3</v>
      </c>
      <c r="I16">
        <f t="shared" ca="1" si="28"/>
        <v>0</v>
      </c>
      <c r="J16">
        <f t="shared" ca="1" si="28"/>
        <v>0</v>
      </c>
      <c r="K16">
        <f t="shared" ca="1" si="28"/>
        <v>6</v>
      </c>
      <c r="L16">
        <f t="shared" ca="1" si="28"/>
        <v>0</v>
      </c>
      <c r="M16">
        <f t="shared" ca="1" si="28"/>
        <v>9</v>
      </c>
      <c r="O16" t="str">
        <f ca="1">IF($M16&gt;=$M17,$F16,$F17)</f>
        <v>JEY VOLLEY</v>
      </c>
      <c r="P16">
        <f ca="1">VLOOKUP(O16,$F$16:$M$25,8,FALSE)</f>
        <v>9</v>
      </c>
      <c r="S16" t="str">
        <f ca="1">IF($P16&gt;=$P18,$O16,$O18)</f>
        <v>JEY VOLLEY</v>
      </c>
      <c r="T16">
        <f ca="1">VLOOKUP(S16,$O$16:$P$25,2,FALSE)</f>
        <v>9</v>
      </c>
      <c r="W16" t="str">
        <f ca="1">IF($T16&gt;=$T19,$S16,$S19)</f>
        <v>JEY VOLLEY</v>
      </c>
      <c r="X16">
        <f ca="1">VLOOKUP(W16,$S$16:$T$25,2,FALSE)</f>
        <v>9</v>
      </c>
      <c r="AA16" t="str">
        <f ca="1">W16</f>
        <v>JEY VOLLEY</v>
      </c>
      <c r="AB16">
        <f ca="1">VLOOKUP(AA16,W16:X25,2,FALSE)</f>
        <v>9</v>
      </c>
      <c r="AE16" t="str">
        <f ca="1">AA16</f>
        <v>JEY VOLLEY</v>
      </c>
      <c r="AF16">
        <f ca="1">VLOOKUP(AE16,AA16:AB25,2,FALSE)</f>
        <v>9</v>
      </c>
      <c r="AI16" t="str">
        <f ca="1">AE16</f>
        <v>JEY VOLLEY</v>
      </c>
      <c r="AJ16">
        <f ca="1">VLOOKUP(AI16,AE16:AF25,2,FALSE)</f>
        <v>9</v>
      </c>
    </row>
    <row r="17" spans="6:37" x14ac:dyDescent="0.2">
      <c r="F17" t="str">
        <f>N2</f>
        <v>U.T. PRO-VOL</v>
      </c>
      <c r="G17">
        <f t="shared" ref="G17:M17" ca="1" si="29">N10</f>
        <v>3</v>
      </c>
      <c r="H17">
        <f t="shared" ca="1" si="29"/>
        <v>0</v>
      </c>
      <c r="I17">
        <f t="shared" ca="1" si="29"/>
        <v>0</v>
      </c>
      <c r="J17">
        <f t="shared" ca="1" si="29"/>
        <v>3</v>
      </c>
      <c r="K17">
        <f t="shared" ca="1" si="29"/>
        <v>0</v>
      </c>
      <c r="L17">
        <f t="shared" ca="1" si="29"/>
        <v>6</v>
      </c>
      <c r="M17">
        <f t="shared" ca="1" si="29"/>
        <v>0</v>
      </c>
      <c r="O17" t="str">
        <f ca="1">IF($M17&lt;=$M16,$F17,$F16)</f>
        <v>U.T. PRO-VOL</v>
      </c>
      <c r="P17">
        <f ca="1">VLOOKUP(O17,$F$16:$M$25,8,FALSE)</f>
        <v>0</v>
      </c>
      <c r="S17" t="str">
        <f ca="1">O17</f>
        <v>U.T. PRO-VOL</v>
      </c>
      <c r="T17">
        <f ca="1">VLOOKUP(S17,$O$16:$P$25,2,FALSE)</f>
        <v>0</v>
      </c>
      <c r="W17" t="str">
        <f ca="1">S17</f>
        <v>U.T. PRO-VOL</v>
      </c>
      <c r="X17">
        <f ca="1">VLOOKUP(W17,$S$16:$T$25,2,FALSE)</f>
        <v>0</v>
      </c>
      <c r="AA17" t="str">
        <f ca="1">IF(X17&gt;=X18,W17,W18)</f>
        <v>BANDYBALL</v>
      </c>
      <c r="AB17">
        <f ca="1">VLOOKUP(AA17,W16:X25,2,FALSE)</f>
        <v>6</v>
      </c>
      <c r="AE17" t="str">
        <f ca="1">IF(AB17&gt;=AB19,AA17,AA19)</f>
        <v>BANDYBALL</v>
      </c>
      <c r="AF17">
        <f ca="1">VLOOKUP(AE17,AA16:AB25,2,FALSE)</f>
        <v>6</v>
      </c>
      <c r="AI17" t="str">
        <f ca="1">AE17</f>
        <v>BANDYBALL</v>
      </c>
      <c r="AJ17">
        <f ca="1">VLOOKUP(AI17,AE16:AF25,2,FALSE)</f>
        <v>6</v>
      </c>
    </row>
    <row r="18" spans="6:37" x14ac:dyDescent="0.2">
      <c r="F18" t="str">
        <f>U2</f>
        <v>BANDYBALL</v>
      </c>
      <c r="G18">
        <f t="shared" ref="G18:M18" ca="1" si="30">U10</f>
        <v>3</v>
      </c>
      <c r="H18">
        <f t="shared" ca="1" si="30"/>
        <v>2</v>
      </c>
      <c r="I18">
        <f t="shared" ca="1" si="30"/>
        <v>0</v>
      </c>
      <c r="J18">
        <f t="shared" ca="1" si="30"/>
        <v>1</v>
      </c>
      <c r="K18">
        <f t="shared" ca="1" si="30"/>
        <v>4</v>
      </c>
      <c r="L18">
        <f t="shared" ca="1" si="30"/>
        <v>2</v>
      </c>
      <c r="M18">
        <f t="shared" ca="1" si="30"/>
        <v>6</v>
      </c>
      <c r="O18" t="str">
        <f>F18</f>
        <v>BANDYBALL</v>
      </c>
      <c r="P18">
        <f ca="1">VLOOKUP(O18,$F$16:$M$25,8,FALSE)</f>
        <v>6</v>
      </c>
      <c r="S18" t="str">
        <f ca="1">IF($P18&lt;=$P16,$O18,$O16)</f>
        <v>BANDYBALL</v>
      </c>
      <c r="T18">
        <f ca="1">VLOOKUP(S18,$O$16:$P$25,2,FALSE)</f>
        <v>6</v>
      </c>
      <c r="W18" t="str">
        <f ca="1">S18</f>
        <v>BANDYBALL</v>
      </c>
      <c r="X18">
        <f ca="1">VLOOKUP(W18,$S$16:$T$25,2,FALSE)</f>
        <v>6</v>
      </c>
      <c r="AA18" t="str">
        <f ca="1">IF(X18&lt;=X17,W18,W17)</f>
        <v>U.T. PRO-VOL</v>
      </c>
      <c r="AB18">
        <f ca="1">VLOOKUP(AA18,W16:X25,2,FALSE)</f>
        <v>0</v>
      </c>
      <c r="AE18" t="str">
        <f ca="1">AA18</f>
        <v>U.T. PRO-VOL</v>
      </c>
      <c r="AF18">
        <f ca="1">VLOOKUP(AE18,AA16:AB25,2,FALSE)</f>
        <v>0</v>
      </c>
      <c r="AI18" t="str">
        <f ca="1">IF(AF18&gt;=AF19,AE18,AE19)</f>
        <v>LOS INDUSTRIALES</v>
      </c>
      <c r="AJ18">
        <f ca="1">VLOOKUP(AI18,AE16:AF25,2,FALSE)</f>
        <v>3</v>
      </c>
    </row>
    <row r="19" spans="6:37" x14ac:dyDescent="0.2">
      <c r="F19" t="str">
        <f>AB2</f>
        <v>LOS INDUSTRIALES</v>
      </c>
      <c r="G19">
        <f t="shared" ref="G19:M19" ca="1" si="31">AB10</f>
        <v>3</v>
      </c>
      <c r="H19">
        <f t="shared" ca="1" si="31"/>
        <v>1</v>
      </c>
      <c r="I19">
        <f t="shared" ca="1" si="31"/>
        <v>0</v>
      </c>
      <c r="J19">
        <f t="shared" ca="1" si="31"/>
        <v>2</v>
      </c>
      <c r="K19">
        <f t="shared" ca="1" si="31"/>
        <v>2</v>
      </c>
      <c r="L19">
        <f t="shared" ca="1" si="31"/>
        <v>4</v>
      </c>
      <c r="M19">
        <f t="shared" ca="1" si="31"/>
        <v>3</v>
      </c>
      <c r="O19" t="str">
        <f>F19</f>
        <v>LOS INDUSTRIALES</v>
      </c>
      <c r="P19">
        <f ca="1">VLOOKUP(O19,$F$16:$M$25,8,FALSE)</f>
        <v>3</v>
      </c>
      <c r="S19" t="str">
        <f>O19</f>
        <v>LOS INDUSTRIALES</v>
      </c>
      <c r="T19">
        <f ca="1">VLOOKUP(S19,$O$16:$P$25,2,FALSE)</f>
        <v>3</v>
      </c>
      <c r="W19" t="str">
        <f ca="1">IF($T19&lt;=$T16,$S19,$S16)</f>
        <v>LOS INDUSTRIALES</v>
      </c>
      <c r="X19">
        <f ca="1">VLOOKUP(W19,$S$16:$T$25,2,FALSE)</f>
        <v>3</v>
      </c>
      <c r="AA19" t="str">
        <f ca="1">W19</f>
        <v>LOS INDUSTRIALES</v>
      </c>
      <c r="AB19">
        <f ca="1">VLOOKUP(AA19,W16:X25,2,FALSE)</f>
        <v>3</v>
      </c>
      <c r="AE19" t="str">
        <f ca="1">IF(AB19&lt;=AB17,AA19,AA17)</f>
        <v>LOS INDUSTRIALES</v>
      </c>
      <c r="AF19">
        <f ca="1">VLOOKUP(AE19,AA16:AB25,2,FALSE)</f>
        <v>3</v>
      </c>
      <c r="AI19" t="str">
        <f ca="1">IF(AF19&lt;=AF18,AE19,AE18)</f>
        <v>U.T. PRO-VOL</v>
      </c>
      <c r="AJ19">
        <f ca="1">VLOOKUP(AI19,AE16:AF25,2,FALSE)</f>
        <v>0</v>
      </c>
    </row>
    <row r="28" spans="6:37" x14ac:dyDescent="0.2">
      <c r="F28" t="str">
        <f ca="1">AI16</f>
        <v>JEY VOLLEY</v>
      </c>
      <c r="J28">
        <f ca="1">AJ16</f>
        <v>9</v>
      </c>
      <c r="K28">
        <f ca="1">VLOOKUP(AI16,$F$16:$M$25,6,FALSE)</f>
        <v>6</v>
      </c>
      <c r="L28">
        <f ca="1">VLOOKUP(AI16,$F$16:$M$25,7,FALSE)</f>
        <v>0</v>
      </c>
      <c r="M28">
        <f ca="1">K28-L28</f>
        <v>6</v>
      </c>
      <c r="O28" t="str">
        <f ca="1">IF(AND($J28=$J29,$M29&gt;$M28),$F29,$F28)</f>
        <v>JEY VOLLEY</v>
      </c>
      <c r="P28">
        <f ca="1">VLOOKUP(O28,$F$28:$M$37,5,FALSE)</f>
        <v>9</v>
      </c>
      <c r="Q28">
        <f ca="1">VLOOKUP(O28,$F$28:$M$37,8,FALSE)</f>
        <v>6</v>
      </c>
      <c r="S28" t="str">
        <f ca="1">IF(AND(P28=P30,Q30&gt;Q28),O30,O28)</f>
        <v>JEY VOLLEY</v>
      </c>
      <c r="T28">
        <f ca="1">VLOOKUP(S28,$O$28:$Q$37,2,FALSE)</f>
        <v>9</v>
      </c>
      <c r="U28">
        <f ca="1">VLOOKUP(S28,$O$28:$Q$37,3,FALSE)</f>
        <v>6</v>
      </c>
      <c r="W28" t="str">
        <f ca="1">IF(AND(T28=T31,U31&gt;U28),S31,S28)</f>
        <v>JEY VOLLEY</v>
      </c>
      <c r="X28">
        <f ca="1">VLOOKUP(W28,$S$28:$U$37,2,FALSE)</f>
        <v>9</v>
      </c>
      <c r="Y28">
        <f ca="1">VLOOKUP(W28,$S$28:$U$37,3,FALSE)</f>
        <v>6</v>
      </c>
      <c r="AA28" t="str">
        <f ca="1">W28</f>
        <v>JEY VOLLEY</v>
      </c>
      <c r="AB28">
        <f ca="1">VLOOKUP(AA28,W28:Y37,2,FALSE)</f>
        <v>9</v>
      </c>
      <c r="AC28">
        <f ca="1">VLOOKUP(AA28,W28:Y37,3,FALSE)</f>
        <v>6</v>
      </c>
      <c r="AE28" t="str">
        <f ca="1">AA28</f>
        <v>JEY VOLLEY</v>
      </c>
      <c r="AF28">
        <f ca="1">VLOOKUP(AE28,AA28:AC37,2,FALSE)</f>
        <v>9</v>
      </c>
      <c r="AG28">
        <f ca="1">VLOOKUP(AE28,AA28:AC37,3,FALSE)</f>
        <v>6</v>
      </c>
      <c r="AI28" t="str">
        <f ca="1">AE28</f>
        <v>JEY VOLLEY</v>
      </c>
      <c r="AJ28">
        <f ca="1">VLOOKUP(AI28,AE28:AG37,2,FALSE)</f>
        <v>9</v>
      </c>
      <c r="AK28">
        <f ca="1">VLOOKUP(AI28,AE28:AG37,3,FALSE)</f>
        <v>6</v>
      </c>
    </row>
    <row r="29" spans="6:37" x14ac:dyDescent="0.2">
      <c r="F29" t="str">
        <f ca="1">AI17</f>
        <v>BANDYBALL</v>
      </c>
      <c r="J29">
        <f ca="1">AJ17</f>
        <v>6</v>
      </c>
      <c r="K29">
        <f ca="1">VLOOKUP(AI17,$F$16:$M$25,6,FALSE)</f>
        <v>4</v>
      </c>
      <c r="L29">
        <f ca="1">VLOOKUP(AI17,$F$16:$M$25,7,FALSE)</f>
        <v>2</v>
      </c>
      <c r="M29">
        <f ca="1">K29-L29</f>
        <v>2</v>
      </c>
      <c r="O29" t="str">
        <f ca="1">IF(AND($J28=$J29,$M29&gt;$M28),$F28,$F29)</f>
        <v>BANDYBALL</v>
      </c>
      <c r="P29">
        <f ca="1">VLOOKUP(O29,$F$28:$M$37,5,FALSE)</f>
        <v>6</v>
      </c>
      <c r="Q29">
        <f ca="1">VLOOKUP(O29,$F$28:$M$37,8,FALSE)</f>
        <v>2</v>
      </c>
      <c r="S29" t="str">
        <f ca="1">O29</f>
        <v>BANDYBALL</v>
      </c>
      <c r="T29">
        <f ca="1">VLOOKUP(S29,$O$28:$Q$37,2,FALSE)</f>
        <v>6</v>
      </c>
      <c r="U29">
        <f ca="1">VLOOKUP(S29,$O$28:$Q$37,3,FALSE)</f>
        <v>2</v>
      </c>
      <c r="W29" t="str">
        <f ca="1">S29</f>
        <v>BANDYBALL</v>
      </c>
      <c r="X29">
        <f ca="1">VLOOKUP(W29,$S$28:$U$37,2,FALSE)</f>
        <v>6</v>
      </c>
      <c r="Y29">
        <f ca="1">VLOOKUP(W29,$S$28:$U$37,3,FALSE)</f>
        <v>2</v>
      </c>
      <c r="AA29" t="str">
        <f ca="1">IF(AND(X29=X30,Y30&gt;Y29),W30,W29)</f>
        <v>BANDYBALL</v>
      </c>
      <c r="AB29">
        <f ca="1">VLOOKUP(AA29,W28:Y37,2,FALSE)</f>
        <v>6</v>
      </c>
      <c r="AC29">
        <f ca="1">VLOOKUP(AA29,W28:Y37,3,FALSE)</f>
        <v>2</v>
      </c>
      <c r="AE29" t="str">
        <f ca="1">IF(AND(AB29=AB31,AC31&gt;AC29),AA31,AA29)</f>
        <v>BANDYBALL</v>
      </c>
      <c r="AF29">
        <f ca="1">VLOOKUP(AE29,AA28:AC37,2,FALSE)</f>
        <v>6</v>
      </c>
      <c r="AG29">
        <f ca="1">VLOOKUP(AE29,AA28:AC37,3,FALSE)</f>
        <v>2</v>
      </c>
      <c r="AI29" t="str">
        <f ca="1">AE29</f>
        <v>BANDYBALL</v>
      </c>
      <c r="AJ29">
        <f ca="1">VLOOKUP(AI29,AE28:AG37,2,FALSE)</f>
        <v>6</v>
      </c>
      <c r="AK29">
        <f ca="1">VLOOKUP(AI29,AE28:AG37,3,FALSE)</f>
        <v>2</v>
      </c>
    </row>
    <row r="30" spans="6:37" x14ac:dyDescent="0.2">
      <c r="F30" t="str">
        <f ca="1">AI18</f>
        <v>LOS INDUSTRIALES</v>
      </c>
      <c r="J30">
        <f ca="1">AJ18</f>
        <v>3</v>
      </c>
      <c r="K30">
        <f ca="1">VLOOKUP(AI18,$F$16:$M$25,6,FALSE)</f>
        <v>2</v>
      </c>
      <c r="L30">
        <f ca="1">VLOOKUP(AI18,$F$16:$M$25,7,FALSE)</f>
        <v>4</v>
      </c>
      <c r="M30">
        <f ca="1">K30-L30</f>
        <v>-2</v>
      </c>
      <c r="O30" t="str">
        <f ca="1">F30</f>
        <v>LOS INDUSTRIALES</v>
      </c>
      <c r="P30">
        <f ca="1">VLOOKUP(O30,$F$28:$M$37,5,FALSE)</f>
        <v>3</v>
      </c>
      <c r="Q30">
        <f ca="1">VLOOKUP(O30,$F$28:$M$37,8,FALSE)</f>
        <v>-2</v>
      </c>
      <c r="S30" t="str">
        <f ca="1">IF(AND($P28=P30,Q30&gt;Q28),O28,O30)</f>
        <v>LOS INDUSTRIALES</v>
      </c>
      <c r="T30">
        <f ca="1">VLOOKUP(S30,$O$28:$Q$37,2,FALSE)</f>
        <v>3</v>
      </c>
      <c r="U30">
        <f ca="1">VLOOKUP(S30,$O$28:$Q$37,3,FALSE)</f>
        <v>-2</v>
      </c>
      <c r="W30" t="str">
        <f ca="1">S30</f>
        <v>LOS INDUSTRIALES</v>
      </c>
      <c r="X30">
        <f ca="1">VLOOKUP(W30,$S$28:$U$37,2,FALSE)</f>
        <v>3</v>
      </c>
      <c r="Y30">
        <f ca="1">VLOOKUP(W30,$S$28:$U$37,3,FALSE)</f>
        <v>-2</v>
      </c>
      <c r="AA30" t="str">
        <f ca="1">IF(AND(X29=X30,Y30&gt;Y29),W29,W30)</f>
        <v>LOS INDUSTRIALES</v>
      </c>
      <c r="AB30">
        <f ca="1">VLOOKUP(AA30,W28:Y37,2,FALSE)</f>
        <v>3</v>
      </c>
      <c r="AC30">
        <f ca="1">VLOOKUP(AA30,W28:Y37,3,FALSE)</f>
        <v>-2</v>
      </c>
      <c r="AE30" t="str">
        <f ca="1">AA30</f>
        <v>LOS INDUSTRIALES</v>
      </c>
      <c r="AF30">
        <f ca="1">VLOOKUP(AE30,AA28:AC37,2,FALSE)</f>
        <v>3</v>
      </c>
      <c r="AG30">
        <f ca="1">VLOOKUP(AE30,AA28:AC37,3,FALSE)</f>
        <v>-2</v>
      </c>
      <c r="AI30" t="str">
        <f ca="1">IF(AND(AF30=AF31,AG31&gt;AG30),AE31,AE30)</f>
        <v>LOS INDUSTRIALES</v>
      </c>
      <c r="AJ30">
        <f ca="1">VLOOKUP(AI30,AE28:AG37,2,FALSE)</f>
        <v>3</v>
      </c>
      <c r="AK30">
        <f ca="1">VLOOKUP(AI30,AE28:AG37,3,FALSE)</f>
        <v>-2</v>
      </c>
    </row>
    <row r="31" spans="6:37" x14ac:dyDescent="0.2">
      <c r="F31" t="str">
        <f ca="1">AI19</f>
        <v>U.T. PRO-VOL</v>
      </c>
      <c r="J31">
        <f ca="1">AJ19</f>
        <v>0</v>
      </c>
      <c r="K31">
        <f ca="1">VLOOKUP(AI19,$F$16:$M$25,6,FALSE)</f>
        <v>0</v>
      </c>
      <c r="L31">
        <f ca="1">VLOOKUP(AI19,$F$16:$M$25,7,FALSE)</f>
        <v>6</v>
      </c>
      <c r="M31">
        <f ca="1">K31-L31</f>
        <v>-6</v>
      </c>
      <c r="O31" t="str">
        <f ca="1">F31</f>
        <v>U.T. PRO-VOL</v>
      </c>
      <c r="P31">
        <f ca="1">VLOOKUP(O31,$F$28:$M$37,5,FALSE)</f>
        <v>0</v>
      </c>
      <c r="Q31">
        <f ca="1">VLOOKUP(O31,$F$28:$M$37,8,FALSE)</f>
        <v>-6</v>
      </c>
      <c r="S31" t="str">
        <f ca="1">O31</f>
        <v>U.T. PRO-VOL</v>
      </c>
      <c r="T31">
        <f ca="1">VLOOKUP(S31,$O$28:$Q$37,2,FALSE)</f>
        <v>0</v>
      </c>
      <c r="U31">
        <f ca="1">VLOOKUP(S31,$O$28:$Q$37,3,FALSE)</f>
        <v>-6</v>
      </c>
      <c r="W31" t="str">
        <f ca="1">IF(AND(T28=T31,U31&gt;U28),S28,S31)</f>
        <v>U.T. PRO-VOL</v>
      </c>
      <c r="X31">
        <f ca="1">VLOOKUP(W31,$S$28:$U$37,2,FALSE)</f>
        <v>0</v>
      </c>
      <c r="Y31">
        <f ca="1">VLOOKUP(W31,$S$28:$U$37,3,FALSE)</f>
        <v>-6</v>
      </c>
      <c r="AA31" t="str">
        <f ca="1">W31</f>
        <v>U.T. PRO-VOL</v>
      </c>
      <c r="AB31">
        <f ca="1">VLOOKUP(AA31,W28:Y37,2,FALSE)</f>
        <v>0</v>
      </c>
      <c r="AC31">
        <f ca="1">VLOOKUP(AA31,W28:Y37,3,FALSE)</f>
        <v>-6</v>
      </c>
      <c r="AE31" t="str">
        <f ca="1">IF(AND(AB29=AB31,AC31&gt;AC29),AA29,AA31)</f>
        <v>U.T. PRO-VOL</v>
      </c>
      <c r="AF31">
        <f ca="1">VLOOKUP(AE31,AA28:AC37,2,FALSE)</f>
        <v>0</v>
      </c>
      <c r="AG31">
        <f ca="1">VLOOKUP(AE31,AA28:AC37,3,FALSE)</f>
        <v>-6</v>
      </c>
      <c r="AI31" t="str">
        <f ca="1">IF(AND(AF30=AF31,AG31&gt;AG30),AE30,AE31)</f>
        <v>U.T. PRO-VOL</v>
      </c>
      <c r="AJ31">
        <f ca="1">VLOOKUP(AI31,AE28:AG37,2,FALSE)</f>
        <v>0</v>
      </c>
      <c r="AK31">
        <f ca="1">VLOOKUP(AI31,AE28:AG37,3,FALSE)</f>
        <v>-6</v>
      </c>
    </row>
    <row r="40" spans="6:38" x14ac:dyDescent="0.2">
      <c r="F40" t="str">
        <f ca="1">AI28</f>
        <v>JEY VOLLEY</v>
      </c>
      <c r="J40">
        <f ca="1">VLOOKUP(F40,$F$16:$M$25,8,FALSE)</f>
        <v>9</v>
      </c>
      <c r="K40">
        <f ca="1">VLOOKUP(F40,$F$16:$M$25,6,FALSE)</f>
        <v>6</v>
      </c>
      <c r="L40">
        <f ca="1">VLOOKUP(F40,$F$16:$M$25,7,FALSE)</f>
        <v>0</v>
      </c>
      <c r="M40">
        <f ca="1">K40-L40</f>
        <v>6</v>
      </c>
      <c r="O40" t="str">
        <f ca="1">IF(AND(J40=J41,M40=M41,K41&gt;K40),F41,F40)</f>
        <v>JEY VOLLEY</v>
      </c>
      <c r="P40">
        <f ca="1">VLOOKUP(O40,$F$40:$M$49,5,FALSE)</f>
        <v>9</v>
      </c>
      <c r="Q40">
        <f ca="1">VLOOKUP(O40,$F$40:$M$49,8,FALSE)</f>
        <v>6</v>
      </c>
      <c r="R40">
        <f ca="1">VLOOKUP(O40,$F$40:$M$49,6,FALSE)</f>
        <v>6</v>
      </c>
      <c r="S40" t="str">
        <f ca="1">IF(AND(P40=P42,Q40=Q42,R42&gt;R40),O42,O40)</f>
        <v>JEY VOLLEY</v>
      </c>
      <c r="T40">
        <f ca="1">VLOOKUP(S40,$O$40:$R$49,2,FALSE)</f>
        <v>9</v>
      </c>
      <c r="U40">
        <f ca="1">VLOOKUP(S40,$O$40:$R$49,3,FALSE)</f>
        <v>6</v>
      </c>
      <c r="V40">
        <f ca="1">VLOOKUP(S40,$O$40:$R$49,4,FALSE)</f>
        <v>6</v>
      </c>
      <c r="W40" t="str">
        <f ca="1">IF(AND(T40=T43,U40=U43,V43&gt;V40),S43,S40)</f>
        <v>JEY VOLLEY</v>
      </c>
      <c r="X40">
        <f ca="1">VLOOKUP(W40,$S$40:$V$49,2,FALSE)</f>
        <v>9</v>
      </c>
      <c r="Y40">
        <f ca="1">VLOOKUP(W40,$S$40:$V$49,3,FALSE)</f>
        <v>6</v>
      </c>
      <c r="Z40">
        <f ca="1">VLOOKUP(W40,$S$40:$V$49,4,FALSE)</f>
        <v>6</v>
      </c>
      <c r="AA40" t="str">
        <f ca="1">W40</f>
        <v>JEY VOLLEY</v>
      </c>
      <c r="AB40">
        <f ca="1">VLOOKUP(AA40,W40:Z49,2,FALSE)</f>
        <v>9</v>
      </c>
      <c r="AC40">
        <f ca="1">VLOOKUP(AA40,W40:Z49,3,FALSE)</f>
        <v>6</v>
      </c>
      <c r="AD40">
        <f ca="1">VLOOKUP(AA40,W40:Z49,4,FALSE)</f>
        <v>6</v>
      </c>
      <c r="AE40" t="str">
        <f ca="1">AA40</f>
        <v>JEY VOLLEY</v>
      </c>
      <c r="AF40">
        <f ca="1">VLOOKUP(AE40,AA40:AD49,2,FALSE)</f>
        <v>9</v>
      </c>
      <c r="AG40">
        <f ca="1">VLOOKUP(AE40,AA40:AD49,3,FALSE)</f>
        <v>6</v>
      </c>
      <c r="AH40">
        <f ca="1">VLOOKUP(AE40,AA40:AD49,4,FALSE)</f>
        <v>6</v>
      </c>
      <c r="AI40" t="str">
        <f ca="1">AE40</f>
        <v>JEY VOLLEY</v>
      </c>
      <c r="AJ40">
        <f ca="1">VLOOKUP(AI40,AE40:AH49,2,FALSE)</f>
        <v>9</v>
      </c>
      <c r="AK40">
        <f ca="1">VLOOKUP(AI40,AE40:AH49,3,FALSE)</f>
        <v>6</v>
      </c>
      <c r="AL40">
        <f ca="1">VLOOKUP(AI40,AE40:AH49,4,FALSE)</f>
        <v>6</v>
      </c>
    </row>
    <row r="41" spans="6:38" x14ac:dyDescent="0.2">
      <c r="F41" t="str">
        <f ca="1">AI29</f>
        <v>BANDYBALL</v>
      </c>
      <c r="J41">
        <f ca="1">VLOOKUP(F41,$F$16:$M$25,8,FALSE)</f>
        <v>6</v>
      </c>
      <c r="K41">
        <f ca="1">VLOOKUP(F41,$F$16:$M$25,6,FALSE)</f>
        <v>4</v>
      </c>
      <c r="L41">
        <f ca="1">VLOOKUP(F41,$F$16:$M$25,7,FALSE)</f>
        <v>2</v>
      </c>
      <c r="M41">
        <f ca="1">K41-L41</f>
        <v>2</v>
      </c>
      <c r="O41" t="str">
        <f ca="1">IF(AND(J40=J41,M40=M41,K41&gt;K40),F40,F41)</f>
        <v>BANDYBALL</v>
      </c>
      <c r="P41">
        <f ca="1">VLOOKUP(O41,$F$40:$M$49,5,FALSE)</f>
        <v>6</v>
      </c>
      <c r="Q41">
        <f ca="1">VLOOKUP(O41,$F$40:$M$49,8,FALSE)</f>
        <v>2</v>
      </c>
      <c r="R41">
        <f ca="1">VLOOKUP(O41,$F$40:$M$49,6,FALSE)</f>
        <v>4</v>
      </c>
      <c r="S41" t="str">
        <f ca="1">O41</f>
        <v>BANDYBALL</v>
      </c>
      <c r="T41">
        <f ca="1">VLOOKUP(S41,$O$40:$R$49,2,FALSE)</f>
        <v>6</v>
      </c>
      <c r="U41">
        <f ca="1">VLOOKUP(S41,$O$40:$R$49,3,FALSE)</f>
        <v>2</v>
      </c>
      <c r="V41">
        <f ca="1">VLOOKUP(S41,$O$40:$R$49,4,FALSE)</f>
        <v>4</v>
      </c>
      <c r="W41" t="str">
        <f ca="1">S41</f>
        <v>BANDYBALL</v>
      </c>
      <c r="X41">
        <f ca="1">VLOOKUP(W41,$S$40:$V$49,2,FALSE)</f>
        <v>6</v>
      </c>
      <c r="Y41">
        <f ca="1">VLOOKUP(W41,$S$40:$V$49,3,FALSE)</f>
        <v>2</v>
      </c>
      <c r="Z41">
        <f ca="1">VLOOKUP(W41,$S$40:$V$49,4,FALSE)</f>
        <v>4</v>
      </c>
      <c r="AA41" t="str">
        <f ca="1">IF(AND(X41=X42,Y41=Y42,Z42&gt;Z41),W42,W41)</f>
        <v>BANDYBALL</v>
      </c>
      <c r="AB41">
        <f ca="1">VLOOKUP(AA41,W40:Z49,2,FALSE)</f>
        <v>6</v>
      </c>
      <c r="AC41">
        <f ca="1">VLOOKUP(AA41,W40:Z49,3,FALSE)</f>
        <v>2</v>
      </c>
      <c r="AD41">
        <f ca="1">VLOOKUP(AA41,W40:Z49,4,FALSE)</f>
        <v>4</v>
      </c>
      <c r="AE41" t="str">
        <f ca="1">IF(AND(AB41=AB43,AC41=AC43,AD43&gt;AD41),AA43,AA41)</f>
        <v>BANDYBALL</v>
      </c>
      <c r="AF41">
        <f ca="1">VLOOKUP(AE41,AA40:AD49,2,FALSE)</f>
        <v>6</v>
      </c>
      <c r="AG41">
        <f ca="1">VLOOKUP(AE41,AA40:AD49,3,FALSE)</f>
        <v>2</v>
      </c>
      <c r="AH41">
        <f ca="1">VLOOKUP(AE41,AA40:AD49,4,FALSE)</f>
        <v>4</v>
      </c>
      <c r="AI41" t="str">
        <f ca="1">AE41</f>
        <v>BANDYBALL</v>
      </c>
      <c r="AJ41">
        <f ca="1">VLOOKUP(AI41,AE40:AH49,2,FALSE)</f>
        <v>6</v>
      </c>
      <c r="AK41">
        <f ca="1">VLOOKUP(AI41,AE40:AH49,3,FALSE)</f>
        <v>2</v>
      </c>
      <c r="AL41">
        <f ca="1">VLOOKUP(AI41,AE40:AH49,4,FALSE)</f>
        <v>4</v>
      </c>
    </row>
    <row r="42" spans="6:38" x14ac:dyDescent="0.2">
      <c r="F42" t="str">
        <f ca="1">AI30</f>
        <v>LOS INDUSTRIALES</v>
      </c>
      <c r="J42">
        <f ca="1">VLOOKUP(F42,$F$16:$M$25,8,FALSE)</f>
        <v>3</v>
      </c>
      <c r="K42">
        <f ca="1">VLOOKUP(F42,$F$16:$M$25,6,FALSE)</f>
        <v>2</v>
      </c>
      <c r="L42">
        <f ca="1">VLOOKUP(F42,$F$16:$M$25,7,FALSE)</f>
        <v>4</v>
      </c>
      <c r="M42">
        <f ca="1">K42-L42</f>
        <v>-2</v>
      </c>
      <c r="O42" t="str">
        <f ca="1">F42</f>
        <v>LOS INDUSTRIALES</v>
      </c>
      <c r="P42">
        <f ca="1">VLOOKUP(O42,$F$40:$M$49,5,FALSE)</f>
        <v>3</v>
      </c>
      <c r="Q42">
        <f ca="1">VLOOKUP(O42,$F$40:$M$49,8,FALSE)</f>
        <v>-2</v>
      </c>
      <c r="R42">
        <f ca="1">VLOOKUP(O42,$F$40:$M$49,6,FALSE)</f>
        <v>2</v>
      </c>
      <c r="S42" t="str">
        <f ca="1">IF(AND(P40=P42,Q40=Q42,R42&gt;R40),O40,O42)</f>
        <v>LOS INDUSTRIALES</v>
      </c>
      <c r="T42">
        <f ca="1">VLOOKUP(S42,$O$40:$R$49,2,FALSE)</f>
        <v>3</v>
      </c>
      <c r="U42">
        <f ca="1">VLOOKUP(S42,$O$40:$R$49,3,FALSE)</f>
        <v>-2</v>
      </c>
      <c r="V42">
        <f ca="1">VLOOKUP(S42,$O$40:$R$49,4,FALSE)</f>
        <v>2</v>
      </c>
      <c r="W42" t="str">
        <f ca="1">S42</f>
        <v>LOS INDUSTRIALES</v>
      </c>
      <c r="X42">
        <f ca="1">VLOOKUP(W42,$S$40:$V$49,2,FALSE)</f>
        <v>3</v>
      </c>
      <c r="Y42">
        <f ca="1">VLOOKUP(W42,$S$40:$V$49,3,FALSE)</f>
        <v>-2</v>
      </c>
      <c r="Z42">
        <f ca="1">VLOOKUP(W42,$S$40:$V$49,4,FALSE)</f>
        <v>2</v>
      </c>
      <c r="AA42" t="str">
        <f ca="1">IF(AND(X41=X42,Y41=Y42,Z42&gt;Z41),W41,W42)</f>
        <v>LOS INDUSTRIALES</v>
      </c>
      <c r="AB42">
        <f ca="1">VLOOKUP(AA42,W40:Z49,2,FALSE)</f>
        <v>3</v>
      </c>
      <c r="AC42">
        <f ca="1">VLOOKUP(AA42,W40:Z49,3,FALSE)</f>
        <v>-2</v>
      </c>
      <c r="AD42">
        <f ca="1">VLOOKUP(AA42,W40:Z49,4,FALSE)</f>
        <v>2</v>
      </c>
      <c r="AE42" t="str">
        <f ca="1">AA42</f>
        <v>LOS INDUSTRIALES</v>
      </c>
      <c r="AF42">
        <f ca="1">VLOOKUP(AE42,AA40:AD49,2,FALSE)</f>
        <v>3</v>
      </c>
      <c r="AG42">
        <f ca="1">VLOOKUP(AE42,AA40:AD49,3,FALSE)</f>
        <v>-2</v>
      </c>
      <c r="AH42">
        <f ca="1">VLOOKUP(AE42,AA40:AD49,4,FALSE)</f>
        <v>2</v>
      </c>
      <c r="AI42" t="str">
        <f ca="1">IF(AND(AF42=AF43,AG42=AG43,AH43&gt;AH42),AE43,AE42)</f>
        <v>LOS INDUSTRIALES</v>
      </c>
      <c r="AJ42">
        <f ca="1">VLOOKUP(AI42,AE40:AH49,2,FALSE)</f>
        <v>3</v>
      </c>
      <c r="AK42">
        <f ca="1">VLOOKUP(AI42,AE40:AH49,3,FALSE)</f>
        <v>-2</v>
      </c>
      <c r="AL42">
        <f ca="1">VLOOKUP(AI42,AE40:AH49,4,FALSE)</f>
        <v>2</v>
      </c>
    </row>
    <row r="43" spans="6:38" x14ac:dyDescent="0.2">
      <c r="F43" t="str">
        <f ca="1">AI31</f>
        <v>U.T. PRO-VOL</v>
      </c>
      <c r="J43">
        <f ca="1">VLOOKUP(F43,$F$16:$M$25,8,FALSE)</f>
        <v>0</v>
      </c>
      <c r="K43">
        <f ca="1">VLOOKUP(F43,$F$16:$M$25,6,FALSE)</f>
        <v>0</v>
      </c>
      <c r="L43">
        <f ca="1">VLOOKUP(F43,$F$16:$M$25,7,FALSE)</f>
        <v>6</v>
      </c>
      <c r="M43">
        <f ca="1">K43-L43</f>
        <v>-6</v>
      </c>
      <c r="O43" t="str">
        <f ca="1">F43</f>
        <v>U.T. PRO-VOL</v>
      </c>
      <c r="P43">
        <f ca="1">VLOOKUP(O43,$F$40:$M$49,5,FALSE)</f>
        <v>0</v>
      </c>
      <c r="Q43">
        <f ca="1">VLOOKUP(O43,$F$40:$M$49,8,FALSE)</f>
        <v>-6</v>
      </c>
      <c r="R43">
        <f ca="1">VLOOKUP(O43,$F$40:$M$49,6,FALSE)</f>
        <v>0</v>
      </c>
      <c r="S43" t="str">
        <f ca="1">O43</f>
        <v>U.T. PRO-VOL</v>
      </c>
      <c r="T43">
        <f ca="1">VLOOKUP(S43,$O$40:$R$49,2,FALSE)</f>
        <v>0</v>
      </c>
      <c r="U43">
        <f ca="1">VLOOKUP(S43,$O$40:$R$49,3,FALSE)</f>
        <v>-6</v>
      </c>
      <c r="V43">
        <f ca="1">VLOOKUP(S43,$O$40:$R$49,4,FALSE)</f>
        <v>0</v>
      </c>
      <c r="W43" t="str">
        <f ca="1">IF(AND(T40=T43,U40=U43,V43&gt;V40),S40,S43)</f>
        <v>U.T. PRO-VOL</v>
      </c>
      <c r="X43">
        <f ca="1">VLOOKUP(W43,$S$40:$V$49,2,FALSE)</f>
        <v>0</v>
      </c>
      <c r="Y43">
        <f ca="1">VLOOKUP(W43,$S$40:$V$49,3,FALSE)</f>
        <v>-6</v>
      </c>
      <c r="Z43">
        <f ca="1">VLOOKUP(W43,$S$40:$V$49,4,FALSE)</f>
        <v>0</v>
      </c>
      <c r="AA43" t="str">
        <f ca="1">W43</f>
        <v>U.T. PRO-VOL</v>
      </c>
      <c r="AB43">
        <f ca="1">VLOOKUP(AA43,W40:Z49,2,FALSE)</f>
        <v>0</v>
      </c>
      <c r="AC43">
        <f ca="1">VLOOKUP(AA43,W40:Z49,3,FALSE)</f>
        <v>-6</v>
      </c>
      <c r="AD43">
        <f ca="1">VLOOKUP(AA43,W40:Z49,4,FALSE)</f>
        <v>0</v>
      </c>
      <c r="AE43" t="str">
        <f ca="1">IF(AND(AB41=AB43,AC41=AC43,AD43&gt;AD41),AA41,AA43)</f>
        <v>U.T. PRO-VOL</v>
      </c>
      <c r="AF43">
        <f ca="1">VLOOKUP(AE43,AA40:AD49,2,FALSE)</f>
        <v>0</v>
      </c>
      <c r="AG43">
        <f ca="1">VLOOKUP(AE43,AA40:AD49,3,FALSE)</f>
        <v>-6</v>
      </c>
      <c r="AH43">
        <f ca="1">VLOOKUP(AE43,AA40:AD49,4,FALSE)</f>
        <v>0</v>
      </c>
      <c r="AI43" t="str">
        <f ca="1">IF(AND(AF42=AF43,AG42=AG43,AH43&gt;AH42),AE42,AE43)</f>
        <v>U.T. PRO-VOL</v>
      </c>
      <c r="AJ43">
        <f ca="1">VLOOKUP(AI43,AE40:AH49,2,FALSE)</f>
        <v>0</v>
      </c>
      <c r="AK43">
        <f ca="1">VLOOKUP(AI43,AE40:AH49,3,FALSE)</f>
        <v>-6</v>
      </c>
      <c r="AL43">
        <f ca="1"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 ca="1">AI40</f>
        <v>JEY VOLLEY</v>
      </c>
      <c r="G52">
        <f ca="1">VLOOKUP(F52,$F$16:$M$25,2,FALSE)</f>
        <v>3</v>
      </c>
      <c r="H52">
        <f ca="1">VLOOKUP(F52,$F$16:$M$25,3,FALSE)</f>
        <v>3</v>
      </c>
      <c r="I52">
        <f ca="1">VLOOKUP(F52,$F$16:$M$25,4,FALSE)</f>
        <v>0</v>
      </c>
      <c r="J52">
        <f ca="1">VLOOKUP(F52,$F$16:$M$25,5,FALSE)</f>
        <v>0</v>
      </c>
      <c r="K52">
        <f ca="1">VLOOKUP(F52,$F$16:$M$25,6,FALSE)</f>
        <v>6</v>
      </c>
      <c r="L52">
        <f ca="1">VLOOKUP(F52,$F$16:$M$25,7,FALSE)</f>
        <v>0</v>
      </c>
      <c r="M52">
        <f ca="1">VLOOKUP(F52,$F$16:$M$25,8,FALSE)</f>
        <v>9</v>
      </c>
    </row>
    <row r="53" spans="6:13" x14ac:dyDescent="0.2">
      <c r="F53" t="str">
        <f ca="1">AI41</f>
        <v>BANDYBALL</v>
      </c>
      <c r="G53">
        <f ca="1">VLOOKUP(F53,$F$16:$M$25,2,FALSE)</f>
        <v>3</v>
      </c>
      <c r="H53">
        <f ca="1">VLOOKUP(F53,$F$16:$M$25,3,FALSE)</f>
        <v>2</v>
      </c>
      <c r="I53">
        <f ca="1">VLOOKUP(F53,$F$16:$M$25,4,FALSE)</f>
        <v>0</v>
      </c>
      <c r="J53">
        <f ca="1">VLOOKUP(F53,$F$16:$M$25,5,FALSE)</f>
        <v>1</v>
      </c>
      <c r="K53">
        <f ca="1">VLOOKUP(F53,$F$16:$M$25,6,FALSE)</f>
        <v>4</v>
      </c>
      <c r="L53">
        <f ca="1">VLOOKUP(F53,$F$16:$M$25,7,FALSE)</f>
        <v>2</v>
      </c>
      <c r="M53">
        <f ca="1">VLOOKUP(F53,$F$16:$M$25,8,FALSE)</f>
        <v>6</v>
      </c>
    </row>
    <row r="54" spans="6:13" x14ac:dyDescent="0.2">
      <c r="F54" t="str">
        <f ca="1">AI42</f>
        <v>LOS INDUSTRIALES</v>
      </c>
      <c r="G54">
        <f ca="1">VLOOKUP(F54,$F$16:$M$25,2,FALSE)</f>
        <v>3</v>
      </c>
      <c r="H54">
        <f ca="1">VLOOKUP(F54,$F$16:$M$25,3,FALSE)</f>
        <v>1</v>
      </c>
      <c r="I54">
        <f ca="1">VLOOKUP(F54,$F$16:$M$25,4,FALSE)</f>
        <v>0</v>
      </c>
      <c r="J54">
        <f ca="1">VLOOKUP(F54,$F$16:$M$25,5,FALSE)</f>
        <v>2</v>
      </c>
      <c r="K54">
        <f ca="1">VLOOKUP(F54,$F$16:$M$25,6,FALSE)</f>
        <v>2</v>
      </c>
      <c r="L54">
        <f ca="1">VLOOKUP(F54,$F$16:$M$25,7,FALSE)</f>
        <v>4</v>
      </c>
      <c r="M54">
        <f ca="1">VLOOKUP(F54,$F$16:$M$25,8,FALSE)</f>
        <v>3</v>
      </c>
    </row>
    <row r="55" spans="6:13" x14ac:dyDescent="0.2">
      <c r="F55" t="str">
        <f ca="1">AI43</f>
        <v>U.T. PRO-VOL</v>
      </c>
      <c r="G55">
        <f ca="1">VLOOKUP(F55,$F$16:$M$25,2,FALSE)</f>
        <v>3</v>
      </c>
      <c r="H55">
        <f ca="1">VLOOKUP(F55,$F$16:$M$25,3,FALSE)</f>
        <v>0</v>
      </c>
      <c r="I55">
        <f ca="1">VLOOKUP(F55,$F$16:$M$25,4,FALSE)</f>
        <v>0</v>
      </c>
      <c r="J55">
        <f ca="1">VLOOKUP(F55,$F$16:$M$25,5,FALSE)</f>
        <v>3</v>
      </c>
      <c r="K55">
        <f ca="1">VLOOKUP(F55,$F$16:$M$25,6,FALSE)</f>
        <v>0</v>
      </c>
      <c r="L55">
        <f ca="1">VLOOKUP(F55,$F$16:$M$25,7,FALSE)</f>
        <v>6</v>
      </c>
      <c r="M55">
        <f ca="1"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AL55"/>
  <sheetViews>
    <sheetView workbookViewId="0">
      <pane xSplit="5" topLeftCell="F1" activePane="topRight" state="frozen"/>
      <selection activeCell="O28" sqref="O28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C -'!W7&lt;&gt;"",'- C -'!W7,"")</f>
        <v>AKIBAKEI</v>
      </c>
      <c r="N2" t="str">
        <f>IF('- C -'!W9&lt;&gt;"",'- C -'!W9,"")</f>
        <v>THE COLLINS</v>
      </c>
      <c r="U2" t="str">
        <f>IF('- C -'!W11&lt;&gt;"",'- C -'!W11,"")</f>
        <v>POLVAZO</v>
      </c>
      <c r="AB2" t="str">
        <f>IF('- C -'!W13&lt;&gt;"",'- C -'!W13,"")</f>
        <v>UN EQUIPO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 ca="1">'- C -'!B6</f>
        <v>AKIBAKEI</v>
      </c>
      <c r="B4" s="1">
        <f>IF('- C -'!F6&lt;&gt;"",'- C -'!F6,"")</f>
        <v>0</v>
      </c>
      <c r="C4" s="1" t="str">
        <f>'- C -'!G6</f>
        <v>-</v>
      </c>
      <c r="D4" s="1">
        <f>IF('- C -'!H6&lt;&gt;"",'- C -'!H6,"")</f>
        <v>2</v>
      </c>
      <c r="E4" s="3" t="str">
        <f ca="1">'- C -'!L6</f>
        <v>THE COLLINS</v>
      </c>
      <c r="F4" s="1">
        <f>COUNTBLANK('- C -'!F6:'- C -'!H6)</f>
        <v>0</v>
      </c>
      <c r="G4">
        <f t="shared" ref="G4:G9" ca="1" si="0">IF(AND(F4=0,OR($A4=$G$2,$E4=$G$2)),1,0)</f>
        <v>1</v>
      </c>
      <c r="H4">
        <f t="shared" ref="H4:H9" ca="1" si="1">IF(AND(F4=0,OR(AND($A4=$G$2,$B4&gt;$D4),AND($E4=$G$2,$D4&gt;$B4))),1,0)</f>
        <v>0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1</v>
      </c>
      <c r="K4">
        <f t="shared" ref="K4:K9" ca="1" si="4">IF(F4&gt;0,0,IF($A4=$G$2,$B4,IF($E4=$G$2,$D4,0)))</f>
        <v>0</v>
      </c>
      <c r="L4">
        <f t="shared" ref="L4:L9" ca="1" si="5">IF(F4&gt;0,0,IF($A4=$G$2,$D4,IF($E4=$G$2,$B4,0)))</f>
        <v>2</v>
      </c>
      <c r="N4">
        <f t="shared" ref="N4:N9" ca="1" si="6">IF(AND(F4=0,OR($A4=$N$2,$E4=$N$2)),1,0)</f>
        <v>1</v>
      </c>
      <c r="O4">
        <f t="shared" ref="O4:O9" ca="1" si="7">IF(AND(F4=0,OR(AND($A4=$N$2,$B4&gt;$D4),AND($E4=$N$2,$D4&gt;$B4))),1,0)</f>
        <v>1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0</v>
      </c>
      <c r="R4">
        <f t="shared" ref="R4:R9" ca="1" si="10">IF(F4&gt;0,0,IF($A4=$N$2,$B4,IF($E4=$N$2,$D4,0)))</f>
        <v>2</v>
      </c>
      <c r="S4">
        <f t="shared" ref="S4:S9" ca="1" si="11">IF(F4&gt;0,0,IF($A4=$N$2,$D4,IF($E4=$N$2,$B4,0)))</f>
        <v>0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</row>
    <row r="5" spans="1:36" x14ac:dyDescent="0.2">
      <c r="A5" s="2" t="str">
        <f ca="1">'- C -'!B7</f>
        <v>POLVAZO</v>
      </c>
      <c r="B5" s="1">
        <f>IF('- C -'!F7&lt;&gt;"",'- C -'!F7,"")</f>
        <v>0</v>
      </c>
      <c r="C5" s="1" t="str">
        <f>'- C -'!G7</f>
        <v>-</v>
      </c>
      <c r="D5" s="1">
        <f>IF('- C -'!H7&lt;&gt;"",'- C -'!H7,"")</f>
        <v>2</v>
      </c>
      <c r="E5" s="3" t="str">
        <f ca="1">'- C -'!L7</f>
        <v>UN EQUIPO</v>
      </c>
      <c r="F5" s="1">
        <f>COUNTBLANK('- C -'!F7:'- C -'!H7)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0</v>
      </c>
      <c r="W5">
        <f t="shared" ca="1" si="14"/>
        <v>0</v>
      </c>
      <c r="X5">
        <f t="shared" ca="1" si="15"/>
        <v>1</v>
      </c>
      <c r="Y5">
        <f t="shared" ca="1" si="16"/>
        <v>0</v>
      </c>
      <c r="Z5">
        <f t="shared" ca="1" si="17"/>
        <v>2</v>
      </c>
      <c r="AB5">
        <f t="shared" ca="1" si="18"/>
        <v>1</v>
      </c>
      <c r="AC5">
        <f t="shared" ca="1" si="19"/>
        <v>1</v>
      </c>
      <c r="AD5">
        <f t="shared" ca="1" si="20"/>
        <v>0</v>
      </c>
      <c r="AE5">
        <f t="shared" ca="1" si="21"/>
        <v>0</v>
      </c>
      <c r="AF5">
        <f t="shared" ca="1" si="22"/>
        <v>2</v>
      </c>
      <c r="AG5">
        <f t="shared" ca="1" si="23"/>
        <v>0</v>
      </c>
    </row>
    <row r="6" spans="1:36" x14ac:dyDescent="0.2">
      <c r="A6" s="2" t="str">
        <f ca="1">'- C -'!B8</f>
        <v>UN EQUIPO</v>
      </c>
      <c r="B6" s="1">
        <f>IF('- C -'!F8&lt;&gt;"",'- C -'!F8,"")</f>
        <v>2</v>
      </c>
      <c r="C6" s="1" t="str">
        <f>'- C -'!G8</f>
        <v>-</v>
      </c>
      <c r="D6" s="1">
        <f>IF('- C -'!H8&lt;&gt;"",'- C -'!H8,"")</f>
        <v>1</v>
      </c>
      <c r="E6" s="3" t="str">
        <f ca="1">'- C -'!L8</f>
        <v>THE COLLINS</v>
      </c>
      <c r="F6" s="1">
        <f>COUNTBLANK('- C -'!F8:'- C -'!H8)</f>
        <v>0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ca="1" si="4"/>
        <v>0</v>
      </c>
      <c r="L6">
        <f t="shared" ca="1" si="5"/>
        <v>0</v>
      </c>
      <c r="N6">
        <f t="shared" ca="1" si="6"/>
        <v>1</v>
      </c>
      <c r="O6">
        <f t="shared" ca="1" si="7"/>
        <v>0</v>
      </c>
      <c r="P6">
        <f t="shared" ca="1" si="8"/>
        <v>0</v>
      </c>
      <c r="Q6">
        <f t="shared" ca="1" si="9"/>
        <v>1</v>
      </c>
      <c r="R6">
        <f t="shared" ca="1" si="10"/>
        <v>1</v>
      </c>
      <c r="S6">
        <f t="shared" ca="1" si="11"/>
        <v>2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ca="1" si="16"/>
        <v>0</v>
      </c>
      <c r="Z6">
        <f t="shared" ca="1" si="17"/>
        <v>0</v>
      </c>
      <c r="AB6">
        <f t="shared" ca="1" si="18"/>
        <v>1</v>
      </c>
      <c r="AC6">
        <f t="shared" ca="1" si="19"/>
        <v>1</v>
      </c>
      <c r="AD6">
        <f t="shared" ca="1" si="20"/>
        <v>0</v>
      </c>
      <c r="AE6">
        <f t="shared" ca="1" si="21"/>
        <v>0</v>
      </c>
      <c r="AF6">
        <f t="shared" ca="1" si="22"/>
        <v>2</v>
      </c>
      <c r="AG6">
        <f t="shared" ca="1" si="23"/>
        <v>1</v>
      </c>
    </row>
    <row r="7" spans="1:36" x14ac:dyDescent="0.2">
      <c r="A7" s="2" t="str">
        <f ca="1">'- C -'!B9</f>
        <v>AKIBAKEI</v>
      </c>
      <c r="B7" s="1">
        <f>IF('- C -'!F9&lt;&gt;"",'- C -'!F9,"")</f>
        <v>0</v>
      </c>
      <c r="C7" s="1" t="str">
        <f>'- C -'!G9</f>
        <v>-</v>
      </c>
      <c r="D7" s="1">
        <f>IF('- C -'!H9&lt;&gt;"",'- C -'!H9,"")</f>
        <v>2</v>
      </c>
      <c r="E7" s="3" t="str">
        <f ca="1">'- C -'!L9</f>
        <v>POLVAZO</v>
      </c>
      <c r="F7" s="1">
        <f>COUNTBLANK('- C -'!F9:'- C -'!H9)</f>
        <v>0</v>
      </c>
      <c r="G7">
        <f t="shared" ca="1" si="0"/>
        <v>1</v>
      </c>
      <c r="H7">
        <f t="shared" ca="1" si="1"/>
        <v>0</v>
      </c>
      <c r="I7">
        <f t="shared" ca="1" si="2"/>
        <v>0</v>
      </c>
      <c r="J7">
        <f t="shared" ca="1" si="3"/>
        <v>1</v>
      </c>
      <c r="K7">
        <f t="shared" ca="1" si="4"/>
        <v>0</v>
      </c>
      <c r="L7">
        <f t="shared" ca="1" si="5"/>
        <v>2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ca="1" si="10"/>
        <v>0</v>
      </c>
      <c r="S7">
        <f t="shared" ca="1" si="11"/>
        <v>0</v>
      </c>
      <c r="U7">
        <f t="shared" ca="1" si="12"/>
        <v>1</v>
      </c>
      <c r="V7">
        <f t="shared" ca="1" si="13"/>
        <v>1</v>
      </c>
      <c r="W7">
        <f t="shared" ca="1" si="14"/>
        <v>0</v>
      </c>
      <c r="X7">
        <f t="shared" ca="1" si="15"/>
        <v>0</v>
      </c>
      <c r="Y7">
        <f t="shared" ca="1" si="16"/>
        <v>2</v>
      </c>
      <c r="Z7">
        <f t="shared" ca="1" si="17"/>
        <v>0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ca="1" si="22"/>
        <v>0</v>
      </c>
      <c r="AG7">
        <f t="shared" ca="1" si="23"/>
        <v>0</v>
      </c>
    </row>
    <row r="8" spans="1:36" x14ac:dyDescent="0.2">
      <c r="A8" s="2" t="str">
        <f ca="1">'- C -'!B10</f>
        <v>UN EQUIPO</v>
      </c>
      <c r="B8" s="1">
        <f>IF('- C -'!F10&lt;&gt;"",'- C -'!F10,"")</f>
        <v>2</v>
      </c>
      <c r="C8" s="1" t="str">
        <f>'- C -'!G10</f>
        <v>-</v>
      </c>
      <c r="D8" s="1">
        <f>IF('- C -'!H10&lt;&gt;"",'- C -'!H10,"")</f>
        <v>0</v>
      </c>
      <c r="E8" s="3" t="str">
        <f ca="1">'- C -'!L10</f>
        <v>AKIBAKEI</v>
      </c>
      <c r="F8" s="1">
        <f>COUNTBLANK('- C -'!F10:'- C -'!H10)</f>
        <v>0</v>
      </c>
      <c r="G8">
        <f t="shared" ca="1" si="0"/>
        <v>1</v>
      </c>
      <c r="H8">
        <f t="shared" ca="1" si="1"/>
        <v>0</v>
      </c>
      <c r="I8">
        <f t="shared" ca="1" si="2"/>
        <v>0</v>
      </c>
      <c r="J8">
        <f t="shared" ca="1" si="3"/>
        <v>1</v>
      </c>
      <c r="K8">
        <f t="shared" ca="1" si="4"/>
        <v>0</v>
      </c>
      <c r="L8">
        <f t="shared" ca="1" si="5"/>
        <v>2</v>
      </c>
      <c r="N8">
        <f t="shared" ca="1" si="6"/>
        <v>0</v>
      </c>
      <c r="O8">
        <f t="shared" ca="1" si="7"/>
        <v>0</v>
      </c>
      <c r="P8">
        <f t="shared" ca="1" si="8"/>
        <v>0</v>
      </c>
      <c r="Q8">
        <f t="shared" ca="1" si="9"/>
        <v>0</v>
      </c>
      <c r="R8">
        <f t="shared" ca="1" si="10"/>
        <v>0</v>
      </c>
      <c r="S8">
        <f t="shared" ca="1" si="11"/>
        <v>0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ca="1" si="16"/>
        <v>0</v>
      </c>
      <c r="Z8">
        <f t="shared" ca="1" si="17"/>
        <v>0</v>
      </c>
      <c r="AB8">
        <f t="shared" ca="1" si="18"/>
        <v>1</v>
      </c>
      <c r="AC8">
        <f t="shared" ca="1" si="19"/>
        <v>1</v>
      </c>
      <c r="AD8">
        <f t="shared" ca="1" si="20"/>
        <v>0</v>
      </c>
      <c r="AE8">
        <f t="shared" ca="1" si="21"/>
        <v>0</v>
      </c>
      <c r="AF8">
        <f t="shared" ca="1" si="22"/>
        <v>2</v>
      </c>
      <c r="AG8">
        <f t="shared" ca="1" si="23"/>
        <v>0</v>
      </c>
    </row>
    <row r="9" spans="1:36" x14ac:dyDescent="0.2">
      <c r="A9" s="2" t="str">
        <f ca="1">'- C -'!B11</f>
        <v>THE COLLINS</v>
      </c>
      <c r="B9" s="1">
        <f>IF('- C -'!F11&lt;&gt;"",'- C -'!F11,"")</f>
        <v>2</v>
      </c>
      <c r="C9" s="1" t="str">
        <f>'- C -'!G11</f>
        <v>-</v>
      </c>
      <c r="D9" s="1">
        <f>IF('- C -'!H11&lt;&gt;"",'- C -'!H11,"")</f>
        <v>0</v>
      </c>
      <c r="E9" s="3" t="str">
        <f ca="1">'- C -'!L11</f>
        <v>POLVAZO</v>
      </c>
      <c r="F9" s="1">
        <f>COUNTBLANK('- C -'!F11:'- C -'!H11)</f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ca="1" si="4"/>
        <v>0</v>
      </c>
      <c r="L9">
        <f t="shared" ca="1" si="5"/>
        <v>0</v>
      </c>
      <c r="N9">
        <f t="shared" ca="1" si="6"/>
        <v>1</v>
      </c>
      <c r="O9">
        <f t="shared" ca="1" si="7"/>
        <v>1</v>
      </c>
      <c r="P9">
        <f t="shared" ca="1" si="8"/>
        <v>0</v>
      </c>
      <c r="Q9">
        <f t="shared" ca="1" si="9"/>
        <v>0</v>
      </c>
      <c r="R9">
        <f t="shared" ca="1" si="10"/>
        <v>2</v>
      </c>
      <c r="S9">
        <f t="shared" ca="1" si="11"/>
        <v>0</v>
      </c>
      <c r="U9">
        <f t="shared" ca="1" si="12"/>
        <v>1</v>
      </c>
      <c r="V9">
        <f t="shared" ca="1" si="13"/>
        <v>0</v>
      </c>
      <c r="W9">
        <f t="shared" ca="1" si="14"/>
        <v>0</v>
      </c>
      <c r="X9">
        <f t="shared" ca="1" si="15"/>
        <v>1</v>
      </c>
      <c r="Y9">
        <f t="shared" ca="1" si="16"/>
        <v>0</v>
      </c>
      <c r="Z9">
        <f t="shared" ca="1" si="17"/>
        <v>2</v>
      </c>
      <c r="AB9">
        <f t="shared" ca="1" si="18"/>
        <v>0</v>
      </c>
      <c r="AC9">
        <f t="shared" ca="1" si="19"/>
        <v>0</v>
      </c>
      <c r="AD9">
        <f t="shared" ca="1" si="20"/>
        <v>0</v>
      </c>
      <c r="AE9">
        <f t="shared" ca="1" si="21"/>
        <v>0</v>
      </c>
      <c r="AF9">
        <f t="shared" ca="1" si="22"/>
        <v>0</v>
      </c>
      <c r="AG9">
        <f t="shared" ca="1" si="23"/>
        <v>0</v>
      </c>
    </row>
    <row r="10" spans="1:36" x14ac:dyDescent="0.2">
      <c r="G10">
        <f t="shared" ref="G10:L10" ca="1" si="24">SUM(G4:G9)</f>
        <v>3</v>
      </c>
      <c r="H10">
        <f t="shared" ca="1" si="24"/>
        <v>0</v>
      </c>
      <c r="I10">
        <f t="shared" ca="1" si="24"/>
        <v>0</v>
      </c>
      <c r="J10">
        <f t="shared" ca="1" si="24"/>
        <v>3</v>
      </c>
      <c r="K10">
        <f t="shared" ca="1" si="24"/>
        <v>0</v>
      </c>
      <c r="L10">
        <f t="shared" ca="1" si="24"/>
        <v>6</v>
      </c>
      <c r="M10">
        <f ca="1">H10*3+I10</f>
        <v>0</v>
      </c>
      <c r="N10">
        <f t="shared" ref="N10:S10" ca="1" si="25">SUM(N4:N9)</f>
        <v>3</v>
      </c>
      <c r="O10">
        <f t="shared" ca="1" si="25"/>
        <v>2</v>
      </c>
      <c r="P10">
        <f t="shared" ca="1" si="25"/>
        <v>0</v>
      </c>
      <c r="Q10">
        <f t="shared" ca="1" si="25"/>
        <v>1</v>
      </c>
      <c r="R10">
        <f t="shared" ca="1" si="25"/>
        <v>5</v>
      </c>
      <c r="S10">
        <f t="shared" ca="1" si="25"/>
        <v>2</v>
      </c>
      <c r="T10">
        <f ca="1">O10*3+P10</f>
        <v>6</v>
      </c>
      <c r="U10">
        <f t="shared" ref="U10:Z10" ca="1" si="26">SUM(U4:U9)</f>
        <v>3</v>
      </c>
      <c r="V10">
        <f t="shared" ca="1" si="26"/>
        <v>1</v>
      </c>
      <c r="W10">
        <f t="shared" ca="1" si="26"/>
        <v>0</v>
      </c>
      <c r="X10">
        <f t="shared" ca="1" si="26"/>
        <v>2</v>
      </c>
      <c r="Y10">
        <f t="shared" ca="1" si="26"/>
        <v>2</v>
      </c>
      <c r="Z10">
        <f t="shared" ca="1" si="26"/>
        <v>4</v>
      </c>
      <c r="AA10">
        <f ca="1">V10*3+W10</f>
        <v>3</v>
      </c>
      <c r="AB10">
        <f t="shared" ref="AB10:AG10" ca="1" si="27">SUM(AB4:AB9)</f>
        <v>3</v>
      </c>
      <c r="AC10">
        <f t="shared" ca="1" si="27"/>
        <v>3</v>
      </c>
      <c r="AD10">
        <f t="shared" ca="1" si="27"/>
        <v>0</v>
      </c>
      <c r="AE10">
        <f t="shared" ca="1" si="27"/>
        <v>0</v>
      </c>
      <c r="AF10">
        <f t="shared" ca="1" si="27"/>
        <v>6</v>
      </c>
      <c r="AG10">
        <f t="shared" ca="1" si="27"/>
        <v>1</v>
      </c>
      <c r="AH10">
        <f ca="1">AC10*3+AD10</f>
        <v>9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AKIBAKEI</v>
      </c>
      <c r="G16">
        <f t="shared" ref="G16:M16" ca="1" si="28">G10</f>
        <v>3</v>
      </c>
      <c r="H16">
        <f t="shared" ca="1" si="28"/>
        <v>0</v>
      </c>
      <c r="I16">
        <f t="shared" ca="1" si="28"/>
        <v>0</v>
      </c>
      <c r="J16">
        <f t="shared" ca="1" si="28"/>
        <v>3</v>
      </c>
      <c r="K16">
        <f t="shared" ca="1" si="28"/>
        <v>0</v>
      </c>
      <c r="L16">
        <f t="shared" ca="1" si="28"/>
        <v>6</v>
      </c>
      <c r="M16">
        <f t="shared" ca="1" si="28"/>
        <v>0</v>
      </c>
      <c r="O16" t="str">
        <f ca="1">IF($M16&gt;=$M17,$F16,$F17)</f>
        <v>THE COLLINS</v>
      </c>
      <c r="P16">
        <f ca="1">VLOOKUP(O16,$F$16:$M$25,8,FALSE)</f>
        <v>6</v>
      </c>
      <c r="S16" t="str">
        <f ca="1">IF($P16&gt;=$P18,$O16,$O18)</f>
        <v>THE COLLINS</v>
      </c>
      <c r="T16">
        <f ca="1">VLOOKUP(S16,$O$16:$P$25,2,FALSE)</f>
        <v>6</v>
      </c>
      <c r="W16" t="str">
        <f ca="1">IF($T16&gt;=$T19,$S16,$S19)</f>
        <v>UN EQUIPO</v>
      </c>
      <c r="X16">
        <f ca="1">VLOOKUP(W16,$S$16:$T$25,2,FALSE)</f>
        <v>9</v>
      </c>
      <c r="AA16" t="str">
        <f ca="1">W16</f>
        <v>UN EQUIPO</v>
      </c>
      <c r="AB16">
        <f ca="1">VLOOKUP(AA16,W16:X25,2,FALSE)</f>
        <v>9</v>
      </c>
      <c r="AE16" t="str">
        <f ca="1">AA16</f>
        <v>UN EQUIPO</v>
      </c>
      <c r="AF16">
        <f ca="1">VLOOKUP(AE16,AA16:AB25,2,FALSE)</f>
        <v>9</v>
      </c>
      <c r="AI16" t="str">
        <f ca="1">AE16</f>
        <v>UN EQUIPO</v>
      </c>
      <c r="AJ16">
        <f ca="1">VLOOKUP(AI16,AE16:AF25,2,FALSE)</f>
        <v>9</v>
      </c>
    </row>
    <row r="17" spans="6:37" x14ac:dyDescent="0.2">
      <c r="F17" t="str">
        <f>N2</f>
        <v>THE COLLINS</v>
      </c>
      <c r="G17">
        <f t="shared" ref="G17:M17" ca="1" si="29">N10</f>
        <v>3</v>
      </c>
      <c r="H17">
        <f t="shared" ca="1" si="29"/>
        <v>2</v>
      </c>
      <c r="I17">
        <f t="shared" ca="1" si="29"/>
        <v>0</v>
      </c>
      <c r="J17">
        <f t="shared" ca="1" si="29"/>
        <v>1</v>
      </c>
      <c r="K17">
        <f t="shared" ca="1" si="29"/>
        <v>5</v>
      </c>
      <c r="L17">
        <f t="shared" ca="1" si="29"/>
        <v>2</v>
      </c>
      <c r="M17">
        <f t="shared" ca="1" si="29"/>
        <v>6</v>
      </c>
      <c r="O17" t="str">
        <f ca="1">IF($M17&lt;=$M16,$F17,$F16)</f>
        <v>AKIBAKEI</v>
      </c>
      <c r="P17">
        <f ca="1">VLOOKUP(O17,$F$16:$M$25,8,FALSE)</f>
        <v>0</v>
      </c>
      <c r="S17" t="str">
        <f ca="1">O17</f>
        <v>AKIBAKEI</v>
      </c>
      <c r="T17">
        <f ca="1">VLOOKUP(S17,$O$16:$P$25,2,FALSE)</f>
        <v>0</v>
      </c>
      <c r="W17" t="str">
        <f ca="1">S17</f>
        <v>AKIBAKEI</v>
      </c>
      <c r="X17">
        <f ca="1">VLOOKUP(W17,$S$16:$T$25,2,FALSE)</f>
        <v>0</v>
      </c>
      <c r="AA17" t="str">
        <f ca="1">IF(X17&gt;=X18,W17,W18)</f>
        <v>POLVAZO</v>
      </c>
      <c r="AB17">
        <f ca="1">VLOOKUP(AA17,W16:X25,2,FALSE)</f>
        <v>3</v>
      </c>
      <c r="AE17" t="str">
        <f ca="1">IF(AB17&gt;=AB19,AA17,AA19)</f>
        <v>THE COLLINS</v>
      </c>
      <c r="AF17">
        <f ca="1">VLOOKUP(AE17,AA16:AB25,2,FALSE)</f>
        <v>6</v>
      </c>
      <c r="AI17" t="str">
        <f ca="1">AE17</f>
        <v>THE COLLINS</v>
      </c>
      <c r="AJ17">
        <f ca="1">VLOOKUP(AI17,AE16:AF25,2,FALSE)</f>
        <v>6</v>
      </c>
    </row>
    <row r="18" spans="6:37" x14ac:dyDescent="0.2">
      <c r="F18" t="str">
        <f>U2</f>
        <v>POLVAZO</v>
      </c>
      <c r="G18">
        <f t="shared" ref="G18:M18" ca="1" si="30">U10</f>
        <v>3</v>
      </c>
      <c r="H18">
        <f t="shared" ca="1" si="30"/>
        <v>1</v>
      </c>
      <c r="I18">
        <f t="shared" ca="1" si="30"/>
        <v>0</v>
      </c>
      <c r="J18">
        <f t="shared" ca="1" si="30"/>
        <v>2</v>
      </c>
      <c r="K18">
        <f t="shared" ca="1" si="30"/>
        <v>2</v>
      </c>
      <c r="L18">
        <f t="shared" ca="1" si="30"/>
        <v>4</v>
      </c>
      <c r="M18">
        <f t="shared" ca="1" si="30"/>
        <v>3</v>
      </c>
      <c r="O18" t="str">
        <f>F18</f>
        <v>POLVAZO</v>
      </c>
      <c r="P18">
        <f ca="1">VLOOKUP(O18,$F$16:$M$25,8,FALSE)</f>
        <v>3</v>
      </c>
      <c r="S18" t="str">
        <f ca="1">IF($P18&lt;=$P16,$O18,$O16)</f>
        <v>POLVAZO</v>
      </c>
      <c r="T18">
        <f ca="1">VLOOKUP(S18,$O$16:$P$25,2,FALSE)</f>
        <v>3</v>
      </c>
      <c r="W18" t="str">
        <f ca="1">S18</f>
        <v>POLVAZO</v>
      </c>
      <c r="X18">
        <f ca="1">VLOOKUP(W18,$S$16:$T$25,2,FALSE)</f>
        <v>3</v>
      </c>
      <c r="AA18" t="str">
        <f ca="1">IF(X18&lt;=X17,W18,W17)</f>
        <v>AKIBAKEI</v>
      </c>
      <c r="AB18">
        <f ca="1">VLOOKUP(AA18,W16:X25,2,FALSE)</f>
        <v>0</v>
      </c>
      <c r="AE18" t="str">
        <f ca="1">AA18</f>
        <v>AKIBAKEI</v>
      </c>
      <c r="AF18">
        <f ca="1">VLOOKUP(AE18,AA16:AB25,2,FALSE)</f>
        <v>0</v>
      </c>
      <c r="AI18" t="str">
        <f ca="1">IF(AF18&gt;=AF19,AE18,AE19)</f>
        <v>POLVAZO</v>
      </c>
      <c r="AJ18">
        <f ca="1">VLOOKUP(AI18,AE16:AF25,2,FALSE)</f>
        <v>3</v>
      </c>
    </row>
    <row r="19" spans="6:37" x14ac:dyDescent="0.2">
      <c r="F19" t="str">
        <f>AB2</f>
        <v>UN EQUIPO</v>
      </c>
      <c r="G19">
        <f t="shared" ref="G19:M19" ca="1" si="31">AB10</f>
        <v>3</v>
      </c>
      <c r="H19">
        <f t="shared" ca="1" si="31"/>
        <v>3</v>
      </c>
      <c r="I19">
        <f t="shared" ca="1" si="31"/>
        <v>0</v>
      </c>
      <c r="J19">
        <f t="shared" ca="1" si="31"/>
        <v>0</v>
      </c>
      <c r="K19">
        <f t="shared" ca="1" si="31"/>
        <v>6</v>
      </c>
      <c r="L19">
        <f t="shared" ca="1" si="31"/>
        <v>1</v>
      </c>
      <c r="M19">
        <f t="shared" ca="1" si="31"/>
        <v>9</v>
      </c>
      <c r="O19" t="str">
        <f>F19</f>
        <v>UN EQUIPO</v>
      </c>
      <c r="P19">
        <f ca="1">VLOOKUP(O19,$F$16:$M$25,8,FALSE)</f>
        <v>9</v>
      </c>
      <c r="S19" t="str">
        <f>O19</f>
        <v>UN EQUIPO</v>
      </c>
      <c r="T19">
        <f ca="1">VLOOKUP(S19,$O$16:$P$25,2,FALSE)</f>
        <v>9</v>
      </c>
      <c r="W19" t="str">
        <f ca="1">IF($T19&lt;=$T16,$S19,$S16)</f>
        <v>THE COLLINS</v>
      </c>
      <c r="X19">
        <f ca="1">VLOOKUP(W19,$S$16:$T$25,2,FALSE)</f>
        <v>6</v>
      </c>
      <c r="AA19" t="str">
        <f ca="1">W19</f>
        <v>THE COLLINS</v>
      </c>
      <c r="AB19">
        <f ca="1">VLOOKUP(AA19,W16:X25,2,FALSE)</f>
        <v>6</v>
      </c>
      <c r="AE19" t="str">
        <f ca="1">IF(AB19&lt;=AB17,AA19,AA17)</f>
        <v>POLVAZO</v>
      </c>
      <c r="AF19">
        <f ca="1">VLOOKUP(AE19,AA16:AB25,2,FALSE)</f>
        <v>3</v>
      </c>
      <c r="AI19" t="str">
        <f ca="1">IF(AF19&lt;=AF18,AE19,AE18)</f>
        <v>AKIBAKEI</v>
      </c>
      <c r="AJ19">
        <f ca="1">VLOOKUP(AI19,AE16:AF25,2,FALSE)</f>
        <v>0</v>
      </c>
    </row>
    <row r="28" spans="6:37" x14ac:dyDescent="0.2">
      <c r="F28" t="str">
        <f ca="1">AI16</f>
        <v>UN EQUIPO</v>
      </c>
      <c r="J28">
        <f ca="1">AJ16</f>
        <v>9</v>
      </c>
      <c r="K28">
        <f ca="1">VLOOKUP(AI16,$F$16:$M$25,6,FALSE)</f>
        <v>6</v>
      </c>
      <c r="L28">
        <f ca="1">VLOOKUP(AI16,$F$16:$M$25,7,FALSE)</f>
        <v>1</v>
      </c>
      <c r="M28">
        <f ca="1">K28-L28</f>
        <v>5</v>
      </c>
      <c r="O28" t="str">
        <f ca="1">IF(AND($J28=$J29,$M29&gt;$M28),$F29,$F28)</f>
        <v>UN EQUIPO</v>
      </c>
      <c r="P28">
        <f ca="1">VLOOKUP(O28,$F$28:$M$37,5,FALSE)</f>
        <v>9</v>
      </c>
      <c r="Q28">
        <f ca="1">VLOOKUP(O28,$F$28:$M$37,8,FALSE)</f>
        <v>5</v>
      </c>
      <c r="S28" t="str">
        <f ca="1">IF(AND(P28=P30,Q30&gt;Q28),O30,O28)</f>
        <v>UN EQUIPO</v>
      </c>
      <c r="T28">
        <f ca="1">VLOOKUP(S28,$O$28:$Q$37,2,FALSE)</f>
        <v>9</v>
      </c>
      <c r="U28">
        <f ca="1">VLOOKUP(S28,$O$28:$Q$37,3,FALSE)</f>
        <v>5</v>
      </c>
      <c r="W28" t="str">
        <f ca="1">IF(AND(T28=T31,U31&gt;U28),S31,S28)</f>
        <v>UN EQUIPO</v>
      </c>
      <c r="X28">
        <f ca="1">VLOOKUP(W28,$S$28:$U$37,2,FALSE)</f>
        <v>9</v>
      </c>
      <c r="Y28">
        <f ca="1">VLOOKUP(W28,$S$28:$U$37,3,FALSE)</f>
        <v>5</v>
      </c>
      <c r="AA28" t="str">
        <f ca="1">W28</f>
        <v>UN EQUIPO</v>
      </c>
      <c r="AB28">
        <f ca="1">VLOOKUP(AA28,W28:Y37,2,FALSE)</f>
        <v>9</v>
      </c>
      <c r="AC28">
        <f ca="1">VLOOKUP(AA28,W28:Y37,3,FALSE)</f>
        <v>5</v>
      </c>
      <c r="AE28" t="str">
        <f ca="1">AA28</f>
        <v>UN EQUIPO</v>
      </c>
      <c r="AF28">
        <f ca="1">VLOOKUP(AE28,AA28:AC37,2,FALSE)</f>
        <v>9</v>
      </c>
      <c r="AG28">
        <f ca="1">VLOOKUP(AE28,AA28:AC37,3,FALSE)</f>
        <v>5</v>
      </c>
      <c r="AI28" t="str">
        <f ca="1">AE28</f>
        <v>UN EQUIPO</v>
      </c>
      <c r="AJ28">
        <f ca="1">VLOOKUP(AI28,AE28:AG37,2,FALSE)</f>
        <v>9</v>
      </c>
      <c r="AK28">
        <f ca="1">VLOOKUP(AI28,AE28:AG37,3,FALSE)</f>
        <v>5</v>
      </c>
    </row>
    <row r="29" spans="6:37" x14ac:dyDescent="0.2">
      <c r="F29" t="str">
        <f ca="1">AI17</f>
        <v>THE COLLINS</v>
      </c>
      <c r="J29">
        <f ca="1">AJ17</f>
        <v>6</v>
      </c>
      <c r="K29">
        <f ca="1">VLOOKUP(AI17,$F$16:$M$25,6,FALSE)</f>
        <v>5</v>
      </c>
      <c r="L29">
        <f ca="1">VLOOKUP(AI17,$F$16:$M$25,7,FALSE)</f>
        <v>2</v>
      </c>
      <c r="M29">
        <f ca="1">K29-L29</f>
        <v>3</v>
      </c>
      <c r="O29" t="str">
        <f ca="1">IF(AND($J28=$J29,$M29&gt;$M28),$F28,$F29)</f>
        <v>THE COLLINS</v>
      </c>
      <c r="P29">
        <f ca="1">VLOOKUP(O29,$F$28:$M$37,5,FALSE)</f>
        <v>6</v>
      </c>
      <c r="Q29">
        <f ca="1">VLOOKUP(O29,$F$28:$M$37,8,FALSE)</f>
        <v>3</v>
      </c>
      <c r="S29" t="str">
        <f ca="1">O29</f>
        <v>THE COLLINS</v>
      </c>
      <c r="T29">
        <f ca="1">VLOOKUP(S29,$O$28:$Q$37,2,FALSE)</f>
        <v>6</v>
      </c>
      <c r="U29">
        <f ca="1">VLOOKUP(S29,$O$28:$Q$37,3,FALSE)</f>
        <v>3</v>
      </c>
      <c r="W29" t="str">
        <f ca="1">S29</f>
        <v>THE COLLINS</v>
      </c>
      <c r="X29">
        <f ca="1">VLOOKUP(W29,$S$28:$U$37,2,FALSE)</f>
        <v>6</v>
      </c>
      <c r="Y29">
        <f ca="1">VLOOKUP(W29,$S$28:$U$37,3,FALSE)</f>
        <v>3</v>
      </c>
      <c r="AA29" t="str">
        <f ca="1">IF(AND(X29=X30,Y30&gt;Y29),W30,W29)</f>
        <v>THE COLLINS</v>
      </c>
      <c r="AB29">
        <f ca="1">VLOOKUP(AA29,W28:Y37,2,FALSE)</f>
        <v>6</v>
      </c>
      <c r="AC29">
        <f ca="1">VLOOKUP(AA29,W28:Y37,3,FALSE)</f>
        <v>3</v>
      </c>
      <c r="AE29" t="str">
        <f ca="1">IF(AND(AB29=AB31,AC31&gt;AC29),AA31,AA29)</f>
        <v>THE COLLINS</v>
      </c>
      <c r="AF29">
        <f ca="1">VLOOKUP(AE29,AA28:AC37,2,FALSE)</f>
        <v>6</v>
      </c>
      <c r="AG29">
        <f ca="1">VLOOKUP(AE29,AA28:AC37,3,FALSE)</f>
        <v>3</v>
      </c>
      <c r="AI29" t="str">
        <f ca="1">AE29</f>
        <v>THE COLLINS</v>
      </c>
      <c r="AJ29">
        <f ca="1">VLOOKUP(AI29,AE28:AG37,2,FALSE)</f>
        <v>6</v>
      </c>
      <c r="AK29">
        <f ca="1">VLOOKUP(AI29,AE28:AG37,3,FALSE)</f>
        <v>3</v>
      </c>
    </row>
    <row r="30" spans="6:37" x14ac:dyDescent="0.2">
      <c r="F30" t="str">
        <f ca="1">AI18</f>
        <v>POLVAZO</v>
      </c>
      <c r="J30">
        <f ca="1">AJ18</f>
        <v>3</v>
      </c>
      <c r="K30">
        <f ca="1">VLOOKUP(AI18,$F$16:$M$25,6,FALSE)</f>
        <v>2</v>
      </c>
      <c r="L30">
        <f ca="1">VLOOKUP(AI18,$F$16:$M$25,7,FALSE)</f>
        <v>4</v>
      </c>
      <c r="M30">
        <f ca="1">K30-L30</f>
        <v>-2</v>
      </c>
      <c r="O30" t="str">
        <f ca="1">F30</f>
        <v>POLVAZO</v>
      </c>
      <c r="P30">
        <f ca="1">VLOOKUP(O30,$F$28:$M$37,5,FALSE)</f>
        <v>3</v>
      </c>
      <c r="Q30">
        <f ca="1">VLOOKUP(O30,$F$28:$M$37,8,FALSE)</f>
        <v>-2</v>
      </c>
      <c r="S30" t="str">
        <f ca="1">IF(AND($P28=P30,Q30&gt;Q28),O28,O30)</f>
        <v>POLVAZO</v>
      </c>
      <c r="T30">
        <f ca="1">VLOOKUP(S30,$O$28:$Q$37,2,FALSE)</f>
        <v>3</v>
      </c>
      <c r="U30">
        <f ca="1">VLOOKUP(S30,$O$28:$Q$37,3,FALSE)</f>
        <v>-2</v>
      </c>
      <c r="W30" t="str">
        <f ca="1">S30</f>
        <v>POLVAZO</v>
      </c>
      <c r="X30">
        <f ca="1">VLOOKUP(W30,$S$28:$U$37,2,FALSE)</f>
        <v>3</v>
      </c>
      <c r="Y30">
        <f ca="1">VLOOKUP(W30,$S$28:$U$37,3,FALSE)</f>
        <v>-2</v>
      </c>
      <c r="AA30" t="str">
        <f ca="1">IF(AND(X29=X30,Y30&gt;Y29),W29,W30)</f>
        <v>POLVAZO</v>
      </c>
      <c r="AB30">
        <f ca="1">VLOOKUP(AA30,W28:Y37,2,FALSE)</f>
        <v>3</v>
      </c>
      <c r="AC30">
        <f ca="1">VLOOKUP(AA30,W28:Y37,3,FALSE)</f>
        <v>-2</v>
      </c>
      <c r="AE30" t="str">
        <f ca="1">AA30</f>
        <v>POLVAZO</v>
      </c>
      <c r="AF30">
        <f ca="1">VLOOKUP(AE30,AA28:AC37,2,FALSE)</f>
        <v>3</v>
      </c>
      <c r="AG30">
        <f ca="1">VLOOKUP(AE30,AA28:AC37,3,FALSE)</f>
        <v>-2</v>
      </c>
      <c r="AI30" t="str">
        <f ca="1">IF(AND(AF30=AF31,AG31&gt;AG30),AE31,AE30)</f>
        <v>POLVAZO</v>
      </c>
      <c r="AJ30">
        <f ca="1">VLOOKUP(AI30,AE28:AG37,2,FALSE)</f>
        <v>3</v>
      </c>
      <c r="AK30">
        <f ca="1">VLOOKUP(AI30,AE28:AG37,3,FALSE)</f>
        <v>-2</v>
      </c>
    </row>
    <row r="31" spans="6:37" x14ac:dyDescent="0.2">
      <c r="F31" t="str">
        <f ca="1">AI19</f>
        <v>AKIBAKEI</v>
      </c>
      <c r="J31">
        <f ca="1">AJ19</f>
        <v>0</v>
      </c>
      <c r="K31">
        <f ca="1">VLOOKUP(AI19,$F$16:$M$25,6,FALSE)</f>
        <v>0</v>
      </c>
      <c r="L31">
        <f ca="1">VLOOKUP(AI19,$F$16:$M$25,7,FALSE)</f>
        <v>6</v>
      </c>
      <c r="M31">
        <f ca="1">K31-L31</f>
        <v>-6</v>
      </c>
      <c r="O31" t="str">
        <f ca="1">F31</f>
        <v>AKIBAKEI</v>
      </c>
      <c r="P31">
        <f ca="1">VLOOKUP(O31,$F$28:$M$37,5,FALSE)</f>
        <v>0</v>
      </c>
      <c r="Q31">
        <f ca="1">VLOOKUP(O31,$F$28:$M$37,8,FALSE)</f>
        <v>-6</v>
      </c>
      <c r="S31" t="str">
        <f ca="1">O31</f>
        <v>AKIBAKEI</v>
      </c>
      <c r="T31">
        <f ca="1">VLOOKUP(S31,$O$28:$Q$37,2,FALSE)</f>
        <v>0</v>
      </c>
      <c r="U31">
        <f ca="1">VLOOKUP(S31,$O$28:$Q$37,3,FALSE)</f>
        <v>-6</v>
      </c>
      <c r="W31" t="str">
        <f ca="1">IF(AND(T28=T31,U31&gt;U28),S28,S31)</f>
        <v>AKIBAKEI</v>
      </c>
      <c r="X31">
        <f ca="1">VLOOKUP(W31,$S$28:$U$37,2,FALSE)</f>
        <v>0</v>
      </c>
      <c r="Y31">
        <f ca="1">VLOOKUP(W31,$S$28:$U$37,3,FALSE)</f>
        <v>-6</v>
      </c>
      <c r="AA31" t="str">
        <f ca="1">W31</f>
        <v>AKIBAKEI</v>
      </c>
      <c r="AB31">
        <f ca="1">VLOOKUP(AA31,W28:Y37,2,FALSE)</f>
        <v>0</v>
      </c>
      <c r="AC31">
        <f ca="1">VLOOKUP(AA31,W28:Y37,3,FALSE)</f>
        <v>-6</v>
      </c>
      <c r="AE31" t="str">
        <f ca="1">IF(AND(AB29=AB31,AC31&gt;AC29),AA29,AA31)</f>
        <v>AKIBAKEI</v>
      </c>
      <c r="AF31">
        <f ca="1">VLOOKUP(AE31,AA28:AC37,2,FALSE)</f>
        <v>0</v>
      </c>
      <c r="AG31">
        <f ca="1">VLOOKUP(AE31,AA28:AC37,3,FALSE)</f>
        <v>-6</v>
      </c>
      <c r="AI31" t="str">
        <f ca="1">IF(AND(AF30=AF31,AG31&gt;AG30),AE30,AE31)</f>
        <v>AKIBAKEI</v>
      </c>
      <c r="AJ31">
        <f ca="1">VLOOKUP(AI31,AE28:AG37,2,FALSE)</f>
        <v>0</v>
      </c>
      <c r="AK31">
        <f ca="1">VLOOKUP(AI31,AE28:AG37,3,FALSE)</f>
        <v>-6</v>
      </c>
    </row>
    <row r="40" spans="6:38" x14ac:dyDescent="0.2">
      <c r="F40" t="str">
        <f ca="1">AI28</f>
        <v>UN EQUIPO</v>
      </c>
      <c r="J40">
        <f ca="1">VLOOKUP(F40,$F$16:$M$25,8,FALSE)</f>
        <v>9</v>
      </c>
      <c r="K40">
        <f ca="1">VLOOKUP(F40,$F$16:$M$25,6,FALSE)</f>
        <v>6</v>
      </c>
      <c r="L40">
        <f ca="1">VLOOKUP(F40,$F$16:$M$25,7,FALSE)</f>
        <v>1</v>
      </c>
      <c r="M40">
        <f ca="1">K40-L40</f>
        <v>5</v>
      </c>
      <c r="O40" t="str">
        <f ca="1">IF(AND(J40=J41,M40=M41,K41&gt;K40),F41,F40)</f>
        <v>UN EQUIPO</v>
      </c>
      <c r="P40">
        <f ca="1">VLOOKUP(O40,$F$40:$M$49,5,FALSE)</f>
        <v>9</v>
      </c>
      <c r="Q40">
        <f ca="1">VLOOKUP(O40,$F$40:$M$49,8,FALSE)</f>
        <v>5</v>
      </c>
      <c r="R40">
        <f ca="1">VLOOKUP(O40,$F$40:$M$49,6,FALSE)</f>
        <v>6</v>
      </c>
      <c r="S40" t="str">
        <f ca="1">IF(AND(P40=P42,Q40=Q42,R42&gt;R40),O42,O40)</f>
        <v>UN EQUIPO</v>
      </c>
      <c r="T40">
        <f ca="1">VLOOKUP(S40,$O$40:$R$49,2,FALSE)</f>
        <v>9</v>
      </c>
      <c r="U40">
        <f ca="1">VLOOKUP(S40,$O$40:$R$49,3,FALSE)</f>
        <v>5</v>
      </c>
      <c r="V40">
        <f ca="1">VLOOKUP(S40,$O$40:$R$49,4,FALSE)</f>
        <v>6</v>
      </c>
      <c r="W40" t="str">
        <f ca="1">IF(AND(T40=T43,U40=U43,V43&gt;V40),S43,S40)</f>
        <v>UN EQUIPO</v>
      </c>
      <c r="X40">
        <f ca="1">VLOOKUP(W40,$S$40:$V$49,2,FALSE)</f>
        <v>9</v>
      </c>
      <c r="Y40">
        <f ca="1">VLOOKUP(W40,$S$40:$V$49,3,FALSE)</f>
        <v>5</v>
      </c>
      <c r="Z40">
        <f ca="1">VLOOKUP(W40,$S$40:$V$49,4,FALSE)</f>
        <v>6</v>
      </c>
      <c r="AA40" t="str">
        <f ca="1">W40</f>
        <v>UN EQUIPO</v>
      </c>
      <c r="AB40">
        <f ca="1">VLOOKUP(AA40,W40:Z49,2,FALSE)</f>
        <v>9</v>
      </c>
      <c r="AC40">
        <f ca="1">VLOOKUP(AA40,W40:Z49,3,FALSE)</f>
        <v>5</v>
      </c>
      <c r="AD40">
        <f ca="1">VLOOKUP(AA40,W40:Z49,4,FALSE)</f>
        <v>6</v>
      </c>
      <c r="AE40" t="str">
        <f ca="1">AA40</f>
        <v>UN EQUIPO</v>
      </c>
      <c r="AF40">
        <f ca="1">VLOOKUP(AE40,AA40:AD49,2,FALSE)</f>
        <v>9</v>
      </c>
      <c r="AG40">
        <f ca="1">VLOOKUP(AE40,AA40:AD49,3,FALSE)</f>
        <v>5</v>
      </c>
      <c r="AH40">
        <f ca="1">VLOOKUP(AE40,AA40:AD49,4,FALSE)</f>
        <v>6</v>
      </c>
      <c r="AI40" t="str">
        <f ca="1">AE40</f>
        <v>UN EQUIPO</v>
      </c>
      <c r="AJ40">
        <f ca="1">VLOOKUP(AI40,AE40:AH49,2,FALSE)</f>
        <v>9</v>
      </c>
      <c r="AK40">
        <f ca="1">VLOOKUP(AI40,AE40:AH49,3,FALSE)</f>
        <v>5</v>
      </c>
      <c r="AL40">
        <f ca="1">VLOOKUP(AI40,AE40:AH49,4,FALSE)</f>
        <v>6</v>
      </c>
    </row>
    <row r="41" spans="6:38" x14ac:dyDescent="0.2">
      <c r="F41" t="str">
        <f ca="1">AI29</f>
        <v>THE COLLINS</v>
      </c>
      <c r="J41">
        <f ca="1">VLOOKUP(F41,$F$16:$M$25,8,FALSE)</f>
        <v>6</v>
      </c>
      <c r="K41">
        <f ca="1">VLOOKUP(F41,$F$16:$M$25,6,FALSE)</f>
        <v>5</v>
      </c>
      <c r="L41">
        <f ca="1">VLOOKUP(F41,$F$16:$M$25,7,FALSE)</f>
        <v>2</v>
      </c>
      <c r="M41">
        <f ca="1">K41-L41</f>
        <v>3</v>
      </c>
      <c r="O41" t="str">
        <f ca="1">IF(AND(J40=J41,M40=M41,K41&gt;K40),F40,F41)</f>
        <v>THE COLLINS</v>
      </c>
      <c r="P41">
        <f ca="1">VLOOKUP(O41,$F$40:$M$49,5,FALSE)</f>
        <v>6</v>
      </c>
      <c r="Q41">
        <f ca="1">VLOOKUP(O41,$F$40:$M$49,8,FALSE)</f>
        <v>3</v>
      </c>
      <c r="R41">
        <f ca="1">VLOOKUP(O41,$F$40:$M$49,6,FALSE)</f>
        <v>5</v>
      </c>
      <c r="S41" t="str">
        <f ca="1">O41</f>
        <v>THE COLLINS</v>
      </c>
      <c r="T41">
        <f ca="1">VLOOKUP(S41,$O$40:$R$49,2,FALSE)</f>
        <v>6</v>
      </c>
      <c r="U41">
        <f ca="1">VLOOKUP(S41,$O$40:$R$49,3,FALSE)</f>
        <v>3</v>
      </c>
      <c r="V41">
        <f ca="1">VLOOKUP(S41,$O$40:$R$49,4,FALSE)</f>
        <v>5</v>
      </c>
      <c r="W41" t="str">
        <f ca="1">S41</f>
        <v>THE COLLINS</v>
      </c>
      <c r="X41">
        <f ca="1">VLOOKUP(W41,$S$40:$V$49,2,FALSE)</f>
        <v>6</v>
      </c>
      <c r="Y41">
        <f ca="1">VLOOKUP(W41,$S$40:$V$49,3,FALSE)</f>
        <v>3</v>
      </c>
      <c r="Z41">
        <f ca="1">VLOOKUP(W41,$S$40:$V$49,4,FALSE)</f>
        <v>5</v>
      </c>
      <c r="AA41" t="str">
        <f ca="1">IF(AND(X41=X42,Y41=Y42,Z42&gt;Z41),W42,W41)</f>
        <v>THE COLLINS</v>
      </c>
      <c r="AB41">
        <f ca="1">VLOOKUP(AA41,W40:Z49,2,FALSE)</f>
        <v>6</v>
      </c>
      <c r="AC41">
        <f ca="1">VLOOKUP(AA41,W40:Z49,3,FALSE)</f>
        <v>3</v>
      </c>
      <c r="AD41">
        <f ca="1">VLOOKUP(AA41,W40:Z49,4,FALSE)</f>
        <v>5</v>
      </c>
      <c r="AE41" t="str">
        <f ca="1">IF(AND(AB41=AB43,AC41=AC43,AD43&gt;AD41),AA43,AA41)</f>
        <v>THE COLLINS</v>
      </c>
      <c r="AF41">
        <f ca="1">VLOOKUP(AE41,AA40:AD49,2,FALSE)</f>
        <v>6</v>
      </c>
      <c r="AG41">
        <f ca="1">VLOOKUP(AE41,AA40:AD49,3,FALSE)</f>
        <v>3</v>
      </c>
      <c r="AH41">
        <f ca="1">VLOOKUP(AE41,AA40:AD49,4,FALSE)</f>
        <v>5</v>
      </c>
      <c r="AI41" t="str">
        <f ca="1">AE41</f>
        <v>THE COLLINS</v>
      </c>
      <c r="AJ41">
        <f ca="1">VLOOKUP(AI41,AE40:AH49,2,FALSE)</f>
        <v>6</v>
      </c>
      <c r="AK41">
        <f ca="1">VLOOKUP(AI41,AE40:AH49,3,FALSE)</f>
        <v>3</v>
      </c>
      <c r="AL41">
        <f ca="1">VLOOKUP(AI41,AE40:AH49,4,FALSE)</f>
        <v>5</v>
      </c>
    </row>
    <row r="42" spans="6:38" x14ac:dyDescent="0.2">
      <c r="F42" t="str">
        <f ca="1">AI30</f>
        <v>POLVAZO</v>
      </c>
      <c r="J42">
        <f ca="1">VLOOKUP(F42,$F$16:$M$25,8,FALSE)</f>
        <v>3</v>
      </c>
      <c r="K42">
        <f ca="1">VLOOKUP(F42,$F$16:$M$25,6,FALSE)</f>
        <v>2</v>
      </c>
      <c r="L42">
        <f ca="1">VLOOKUP(F42,$F$16:$M$25,7,FALSE)</f>
        <v>4</v>
      </c>
      <c r="M42">
        <f ca="1">K42-L42</f>
        <v>-2</v>
      </c>
      <c r="O42" t="str">
        <f ca="1">F42</f>
        <v>POLVAZO</v>
      </c>
      <c r="P42">
        <f ca="1">VLOOKUP(O42,$F$40:$M$49,5,FALSE)</f>
        <v>3</v>
      </c>
      <c r="Q42">
        <f ca="1">VLOOKUP(O42,$F$40:$M$49,8,FALSE)</f>
        <v>-2</v>
      </c>
      <c r="R42">
        <f ca="1">VLOOKUP(O42,$F$40:$M$49,6,FALSE)</f>
        <v>2</v>
      </c>
      <c r="S42" t="str">
        <f ca="1">IF(AND(P40=P42,Q40=Q42,R42&gt;R40),O40,O42)</f>
        <v>POLVAZO</v>
      </c>
      <c r="T42">
        <f ca="1">VLOOKUP(S42,$O$40:$R$49,2,FALSE)</f>
        <v>3</v>
      </c>
      <c r="U42">
        <f ca="1">VLOOKUP(S42,$O$40:$R$49,3,FALSE)</f>
        <v>-2</v>
      </c>
      <c r="V42">
        <f ca="1">VLOOKUP(S42,$O$40:$R$49,4,FALSE)</f>
        <v>2</v>
      </c>
      <c r="W42" t="str">
        <f ca="1">S42</f>
        <v>POLVAZO</v>
      </c>
      <c r="X42">
        <f ca="1">VLOOKUP(W42,$S$40:$V$49,2,FALSE)</f>
        <v>3</v>
      </c>
      <c r="Y42">
        <f ca="1">VLOOKUP(W42,$S$40:$V$49,3,FALSE)</f>
        <v>-2</v>
      </c>
      <c r="Z42">
        <f ca="1">VLOOKUP(W42,$S$40:$V$49,4,FALSE)</f>
        <v>2</v>
      </c>
      <c r="AA42" t="str">
        <f ca="1">IF(AND(X41=X42,Y41=Y42,Z42&gt;Z41),W41,W42)</f>
        <v>POLVAZO</v>
      </c>
      <c r="AB42">
        <f ca="1">VLOOKUP(AA42,W40:Z49,2,FALSE)</f>
        <v>3</v>
      </c>
      <c r="AC42">
        <f ca="1">VLOOKUP(AA42,W40:Z49,3,FALSE)</f>
        <v>-2</v>
      </c>
      <c r="AD42">
        <f ca="1">VLOOKUP(AA42,W40:Z49,4,FALSE)</f>
        <v>2</v>
      </c>
      <c r="AE42" t="str">
        <f ca="1">AA42</f>
        <v>POLVAZO</v>
      </c>
      <c r="AF42">
        <f ca="1">VLOOKUP(AE42,AA40:AD49,2,FALSE)</f>
        <v>3</v>
      </c>
      <c r="AG42">
        <f ca="1">VLOOKUP(AE42,AA40:AD49,3,FALSE)</f>
        <v>-2</v>
      </c>
      <c r="AH42">
        <f ca="1">VLOOKUP(AE42,AA40:AD49,4,FALSE)</f>
        <v>2</v>
      </c>
      <c r="AI42" t="str">
        <f ca="1">IF(AND(AF42=AF43,AG42=AG43,AH43&gt;AH42),AE43,AE42)</f>
        <v>POLVAZO</v>
      </c>
      <c r="AJ42">
        <f ca="1">VLOOKUP(AI42,AE40:AH49,2,FALSE)</f>
        <v>3</v>
      </c>
      <c r="AK42">
        <f ca="1">VLOOKUP(AI42,AE40:AH49,3,FALSE)</f>
        <v>-2</v>
      </c>
      <c r="AL42">
        <f ca="1">VLOOKUP(AI42,AE40:AH49,4,FALSE)</f>
        <v>2</v>
      </c>
    </row>
    <row r="43" spans="6:38" x14ac:dyDescent="0.2">
      <c r="F43" t="str">
        <f ca="1">AI31</f>
        <v>AKIBAKEI</v>
      </c>
      <c r="J43">
        <f ca="1">VLOOKUP(F43,$F$16:$M$25,8,FALSE)</f>
        <v>0</v>
      </c>
      <c r="K43">
        <f ca="1">VLOOKUP(F43,$F$16:$M$25,6,FALSE)</f>
        <v>0</v>
      </c>
      <c r="L43">
        <f ca="1">VLOOKUP(F43,$F$16:$M$25,7,FALSE)</f>
        <v>6</v>
      </c>
      <c r="M43">
        <f ca="1">K43-L43</f>
        <v>-6</v>
      </c>
      <c r="O43" t="str">
        <f ca="1">F43</f>
        <v>AKIBAKEI</v>
      </c>
      <c r="P43">
        <f ca="1">VLOOKUP(O43,$F$40:$M$49,5,FALSE)</f>
        <v>0</v>
      </c>
      <c r="Q43">
        <f ca="1">VLOOKUP(O43,$F$40:$M$49,8,FALSE)</f>
        <v>-6</v>
      </c>
      <c r="R43">
        <f ca="1">VLOOKUP(O43,$F$40:$M$49,6,FALSE)</f>
        <v>0</v>
      </c>
      <c r="S43" t="str">
        <f ca="1">O43</f>
        <v>AKIBAKEI</v>
      </c>
      <c r="T43">
        <f ca="1">VLOOKUP(S43,$O$40:$R$49,2,FALSE)</f>
        <v>0</v>
      </c>
      <c r="U43">
        <f ca="1">VLOOKUP(S43,$O$40:$R$49,3,FALSE)</f>
        <v>-6</v>
      </c>
      <c r="V43">
        <f ca="1">VLOOKUP(S43,$O$40:$R$49,4,FALSE)</f>
        <v>0</v>
      </c>
      <c r="W43" t="str">
        <f ca="1">IF(AND(T40=T43,U40=U43,V43&gt;V40),S40,S43)</f>
        <v>AKIBAKEI</v>
      </c>
      <c r="X43">
        <f ca="1">VLOOKUP(W43,$S$40:$V$49,2,FALSE)</f>
        <v>0</v>
      </c>
      <c r="Y43">
        <f ca="1">VLOOKUP(W43,$S$40:$V$49,3,FALSE)</f>
        <v>-6</v>
      </c>
      <c r="Z43">
        <f ca="1">VLOOKUP(W43,$S$40:$V$49,4,FALSE)</f>
        <v>0</v>
      </c>
      <c r="AA43" t="str">
        <f ca="1">W43</f>
        <v>AKIBAKEI</v>
      </c>
      <c r="AB43">
        <f ca="1">VLOOKUP(AA43,W40:Z49,2,FALSE)</f>
        <v>0</v>
      </c>
      <c r="AC43">
        <f ca="1">VLOOKUP(AA43,W40:Z49,3,FALSE)</f>
        <v>-6</v>
      </c>
      <c r="AD43">
        <f ca="1">VLOOKUP(AA43,W40:Z49,4,FALSE)</f>
        <v>0</v>
      </c>
      <c r="AE43" t="str">
        <f ca="1">IF(AND(AB41=AB43,AC41=AC43,AD43&gt;AD41),AA41,AA43)</f>
        <v>AKIBAKEI</v>
      </c>
      <c r="AF43">
        <f ca="1">VLOOKUP(AE43,AA40:AD49,2,FALSE)</f>
        <v>0</v>
      </c>
      <c r="AG43">
        <f ca="1">VLOOKUP(AE43,AA40:AD49,3,FALSE)</f>
        <v>-6</v>
      </c>
      <c r="AH43">
        <f ca="1">VLOOKUP(AE43,AA40:AD49,4,FALSE)</f>
        <v>0</v>
      </c>
      <c r="AI43" t="str">
        <f ca="1">IF(AND(AF42=AF43,AG42=AG43,AH43&gt;AH42),AE42,AE43)</f>
        <v>AKIBAKEI</v>
      </c>
      <c r="AJ43">
        <f ca="1">VLOOKUP(AI43,AE40:AH49,2,FALSE)</f>
        <v>0</v>
      </c>
      <c r="AK43">
        <f ca="1">VLOOKUP(AI43,AE40:AH49,3,FALSE)</f>
        <v>-6</v>
      </c>
      <c r="AL43">
        <f ca="1"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 ca="1">AI40</f>
        <v>UN EQUIPO</v>
      </c>
      <c r="G52">
        <f ca="1">VLOOKUP(F52,$F$16:$M$25,2,FALSE)</f>
        <v>3</v>
      </c>
      <c r="H52">
        <f ca="1">VLOOKUP(F52,$F$16:$M$25,3,FALSE)</f>
        <v>3</v>
      </c>
      <c r="I52">
        <f ca="1">VLOOKUP(F52,$F$16:$M$25,4,FALSE)</f>
        <v>0</v>
      </c>
      <c r="J52">
        <f ca="1">VLOOKUP(F52,$F$16:$M$25,5,FALSE)</f>
        <v>0</v>
      </c>
      <c r="K52">
        <f ca="1">VLOOKUP(F52,$F$16:$M$25,6,FALSE)</f>
        <v>6</v>
      </c>
      <c r="L52">
        <f ca="1">VLOOKUP(F52,$F$16:$M$25,7,FALSE)</f>
        <v>1</v>
      </c>
      <c r="M52">
        <f ca="1">VLOOKUP(F52,$F$16:$M$25,8,FALSE)</f>
        <v>9</v>
      </c>
    </row>
    <row r="53" spans="6:13" x14ac:dyDescent="0.2">
      <c r="F53" t="str">
        <f ca="1">AI41</f>
        <v>THE COLLINS</v>
      </c>
      <c r="G53">
        <f ca="1">VLOOKUP(F53,$F$16:$M$25,2,FALSE)</f>
        <v>3</v>
      </c>
      <c r="H53">
        <f ca="1">VLOOKUP(F53,$F$16:$M$25,3,FALSE)</f>
        <v>2</v>
      </c>
      <c r="I53">
        <f ca="1">VLOOKUP(F53,$F$16:$M$25,4,FALSE)</f>
        <v>0</v>
      </c>
      <c r="J53">
        <f ca="1">VLOOKUP(F53,$F$16:$M$25,5,FALSE)</f>
        <v>1</v>
      </c>
      <c r="K53">
        <f ca="1">VLOOKUP(F53,$F$16:$M$25,6,FALSE)</f>
        <v>5</v>
      </c>
      <c r="L53">
        <f ca="1">VLOOKUP(F53,$F$16:$M$25,7,FALSE)</f>
        <v>2</v>
      </c>
      <c r="M53">
        <f ca="1">VLOOKUP(F53,$F$16:$M$25,8,FALSE)</f>
        <v>6</v>
      </c>
    </row>
    <row r="54" spans="6:13" x14ac:dyDescent="0.2">
      <c r="F54" t="str">
        <f ca="1">AI42</f>
        <v>POLVAZO</v>
      </c>
      <c r="G54">
        <f ca="1">VLOOKUP(F54,$F$16:$M$25,2,FALSE)</f>
        <v>3</v>
      </c>
      <c r="H54">
        <f ca="1">VLOOKUP(F54,$F$16:$M$25,3,FALSE)</f>
        <v>1</v>
      </c>
      <c r="I54">
        <f ca="1">VLOOKUP(F54,$F$16:$M$25,4,FALSE)</f>
        <v>0</v>
      </c>
      <c r="J54">
        <f ca="1">VLOOKUP(F54,$F$16:$M$25,5,FALSE)</f>
        <v>2</v>
      </c>
      <c r="K54">
        <f ca="1">VLOOKUP(F54,$F$16:$M$25,6,FALSE)</f>
        <v>2</v>
      </c>
      <c r="L54">
        <f ca="1">VLOOKUP(F54,$F$16:$M$25,7,FALSE)</f>
        <v>4</v>
      </c>
      <c r="M54">
        <f ca="1">VLOOKUP(F54,$F$16:$M$25,8,FALSE)</f>
        <v>3</v>
      </c>
    </row>
    <row r="55" spans="6:13" x14ac:dyDescent="0.2">
      <c r="F55" t="str">
        <f ca="1">AI43</f>
        <v>AKIBAKEI</v>
      </c>
      <c r="G55">
        <f ca="1">VLOOKUP(F55,$F$16:$M$25,2,FALSE)</f>
        <v>3</v>
      </c>
      <c r="H55">
        <f ca="1">VLOOKUP(F55,$F$16:$M$25,3,FALSE)</f>
        <v>0</v>
      </c>
      <c r="I55">
        <f ca="1">VLOOKUP(F55,$F$16:$M$25,4,FALSE)</f>
        <v>0</v>
      </c>
      <c r="J55">
        <f ca="1">VLOOKUP(F55,$F$16:$M$25,5,FALSE)</f>
        <v>3</v>
      </c>
      <c r="K55">
        <f ca="1">VLOOKUP(F55,$F$16:$M$25,6,FALSE)</f>
        <v>0</v>
      </c>
      <c r="L55">
        <f ca="1">VLOOKUP(F55,$F$16:$M$25,7,FALSE)</f>
        <v>6</v>
      </c>
      <c r="M55">
        <f ca="1"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2"/>
  <sheetViews>
    <sheetView showGridLines="0" showRowColHeaders="0" showOutlineSymbols="0" workbookViewId="0">
      <pane ySplit="5" topLeftCell="A23" activePane="bottomLeft" state="frozen"/>
      <selection activeCell="Q13" activeCellId="3" sqref="Q7:R7 Q9:R9 Q11:R11 Q13:R13"/>
      <selection pane="bottomLeft" activeCell="Q13" activeCellId="3" sqref="Q7:R7 Q9:R9 Q11:R11 Q13:R13"/>
    </sheetView>
  </sheetViews>
  <sheetFormatPr baseColWidth="10" defaultColWidth="9.140625" defaultRowHeight="12.75" x14ac:dyDescent="0.2"/>
  <cols>
    <col min="1" max="1" width="9.140625" style="73"/>
    <col min="2" max="2" width="8.7109375" style="73" customWidth="1"/>
    <col min="3" max="3" width="22.7109375" style="73" customWidth="1"/>
    <col min="4" max="4" width="15.7109375" style="73" customWidth="1"/>
    <col min="5" max="5" width="12.7109375" style="73" customWidth="1"/>
    <col min="6" max="6" width="3.7109375" style="73" customWidth="1"/>
    <col min="7" max="7" width="25.7109375" style="73" customWidth="1"/>
    <col min="8" max="8" width="8.7109375" style="73" customWidth="1"/>
    <col min="9" max="9" width="2" style="73" customWidth="1"/>
    <col min="10" max="10" width="6.42578125" style="73" customWidth="1"/>
    <col min="11" max="11" width="11.7109375" style="73" customWidth="1"/>
    <col min="12" max="12" width="28.7109375" style="73" customWidth="1"/>
    <col min="13" max="13" width="3.7109375" style="73" customWidth="1"/>
    <col min="14" max="14" width="7.7109375" style="73" bestFit="1" customWidth="1"/>
    <col min="15" max="15" width="5.42578125" style="73" bestFit="1" customWidth="1"/>
    <col min="16" max="16" width="1.7109375" style="73" customWidth="1"/>
    <col min="17" max="17" width="9.140625" style="73" customWidth="1"/>
    <col min="18" max="18" width="2.42578125" style="73" hidden="1" customWidth="1"/>
    <col min="19" max="19" width="2" style="73" hidden="1" customWidth="1"/>
    <col min="20" max="16384" width="9.140625" style="73"/>
  </cols>
  <sheetData>
    <row r="1" spans="1:40" s="67" customFormat="1" ht="34.5" customHeight="1" x14ac:dyDescent="0.2">
      <c r="B1" s="410" t="s">
        <v>94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109"/>
      <c r="S1" s="109"/>
      <c r="T1" s="109"/>
      <c r="U1" s="109"/>
      <c r="V1" s="65"/>
      <c r="W1" s="65"/>
      <c r="X1" s="110"/>
      <c r="Y1" s="110"/>
      <c r="Z1" s="110"/>
    </row>
    <row r="2" spans="1:40" s="67" customFormat="1" ht="34.5" customHeight="1" x14ac:dyDescent="0.2"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109"/>
      <c r="S2" s="109"/>
      <c r="T2" s="109"/>
      <c r="U2" s="109"/>
      <c r="V2" s="65"/>
      <c r="W2" s="65"/>
      <c r="X2" s="110"/>
      <c r="Y2" s="110"/>
      <c r="Z2" s="110"/>
    </row>
    <row r="3" spans="1:40" ht="15" customHeight="1" x14ac:dyDescent="0.2">
      <c r="B3" s="68"/>
      <c r="C3" s="68"/>
      <c r="D3" s="68"/>
      <c r="E3" s="68"/>
      <c r="F3" s="68"/>
      <c r="G3" s="69"/>
      <c r="H3" s="7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40" ht="12.75" customHeight="1" thickBot="1" x14ac:dyDescent="0.25">
      <c r="B4" s="68"/>
      <c r="C4" s="68"/>
      <c r="D4" s="68"/>
      <c r="E4" s="68"/>
      <c r="F4" s="68"/>
      <c r="G4" s="69"/>
      <c r="H4" s="7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40" ht="18" customHeight="1" thickBot="1" x14ac:dyDescent="0.3">
      <c r="B5" s="245" t="s">
        <v>97</v>
      </c>
      <c r="C5" s="246" t="s">
        <v>194</v>
      </c>
      <c r="D5" s="414" t="s">
        <v>95</v>
      </c>
      <c r="E5" s="414"/>
      <c r="F5" s="414"/>
      <c r="G5" s="414"/>
      <c r="H5" s="412" t="s">
        <v>96</v>
      </c>
      <c r="I5" s="412"/>
      <c r="J5" s="412"/>
      <c r="K5" s="412"/>
      <c r="L5" s="413"/>
      <c r="M5" s="69"/>
      <c r="N5" s="113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</row>
    <row r="6" spans="1:40" ht="20.100000000000001" customHeight="1" x14ac:dyDescent="0.2">
      <c r="A6" s="68"/>
      <c r="B6" s="244">
        <v>1</v>
      </c>
      <c r="C6" s="405"/>
      <c r="D6" s="415"/>
      <c r="E6" s="415"/>
      <c r="F6" s="415"/>
      <c r="G6" s="415"/>
      <c r="H6" s="407"/>
      <c r="I6" s="408"/>
      <c r="J6" s="408"/>
      <c r="K6" s="408"/>
      <c r="L6" s="409"/>
      <c r="M6" s="82"/>
      <c r="N6" s="82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114"/>
      <c r="AB6" s="114"/>
      <c r="AC6" s="114"/>
      <c r="AD6" s="114"/>
      <c r="AE6" s="114"/>
      <c r="AF6" s="114"/>
      <c r="AG6" s="114"/>
      <c r="AH6" s="114"/>
      <c r="AI6" s="114"/>
    </row>
    <row r="7" spans="1:40" ht="20.100000000000001" customHeight="1" x14ac:dyDescent="0.2">
      <c r="A7" s="68"/>
      <c r="B7" s="226">
        <v>2</v>
      </c>
      <c r="C7" s="402"/>
      <c r="D7" s="406" t="s">
        <v>197</v>
      </c>
      <c r="E7" s="406"/>
      <c r="F7" s="406"/>
      <c r="G7" s="406"/>
      <c r="H7" s="407" t="s">
        <v>196</v>
      </c>
      <c r="I7" s="408"/>
      <c r="J7" s="408"/>
      <c r="K7" s="408"/>
      <c r="L7" s="409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B7" s="114"/>
    </row>
    <row r="8" spans="1:40" ht="20.100000000000001" customHeight="1" x14ac:dyDescent="0.2">
      <c r="A8" s="68"/>
      <c r="B8" s="226">
        <v>3</v>
      </c>
      <c r="C8" s="402"/>
      <c r="D8" s="406"/>
      <c r="E8" s="406"/>
      <c r="F8" s="406"/>
      <c r="G8" s="406"/>
      <c r="H8" s="407"/>
      <c r="I8" s="408"/>
      <c r="J8" s="408"/>
      <c r="K8" s="408"/>
      <c r="L8" s="409"/>
      <c r="M8" s="68"/>
      <c r="N8" s="68"/>
      <c r="O8" s="68"/>
      <c r="P8" s="68"/>
      <c r="Q8" s="68"/>
      <c r="R8" s="68" t="s">
        <v>45</v>
      </c>
      <c r="S8" s="68">
        <f ca="1">SUM('- B -'!$N$17:$N$20)</f>
        <v>12</v>
      </c>
      <c r="T8" s="68"/>
      <c r="U8" s="68"/>
      <c r="V8" s="68"/>
      <c r="W8" s="68"/>
      <c r="X8" s="68"/>
      <c r="Y8" s="68"/>
      <c r="Z8" s="68"/>
    </row>
    <row r="9" spans="1:40" ht="20.100000000000001" customHeight="1" x14ac:dyDescent="0.2">
      <c r="A9" s="68"/>
      <c r="B9" s="226">
        <v>4</v>
      </c>
      <c r="C9" s="403"/>
      <c r="D9" s="406"/>
      <c r="E9" s="406"/>
      <c r="F9" s="406"/>
      <c r="G9" s="406"/>
      <c r="H9" s="407"/>
      <c r="I9" s="408"/>
      <c r="J9" s="408"/>
      <c r="K9" s="408"/>
      <c r="L9" s="409"/>
      <c r="M9" s="68"/>
      <c r="N9" s="68"/>
      <c r="O9" s="68"/>
      <c r="P9" s="68"/>
      <c r="Q9" s="68"/>
      <c r="R9" s="68" t="s">
        <v>46</v>
      </c>
      <c r="S9" s="68">
        <f ca="1">SUM('- C -'!$N$17:$N$20)</f>
        <v>12</v>
      </c>
      <c r="T9" s="68"/>
      <c r="U9" s="68"/>
      <c r="V9" s="68"/>
      <c r="W9" s="68"/>
      <c r="X9" s="68"/>
      <c r="Y9" s="68"/>
      <c r="Z9" s="68"/>
    </row>
    <row r="10" spans="1:40" ht="20.100000000000001" customHeight="1" x14ac:dyDescent="0.2">
      <c r="A10" s="68"/>
      <c r="B10" s="226">
        <v>5</v>
      </c>
      <c r="C10" s="401"/>
      <c r="D10" s="406"/>
      <c r="E10" s="406"/>
      <c r="F10" s="406"/>
      <c r="G10" s="406"/>
      <c r="H10" s="407"/>
      <c r="I10" s="408"/>
      <c r="J10" s="408"/>
      <c r="K10" s="408"/>
      <c r="L10" s="409"/>
      <c r="M10" s="68"/>
      <c r="N10" s="68"/>
      <c r="O10" s="68"/>
      <c r="P10" s="68"/>
      <c r="Q10" s="68"/>
      <c r="R10" s="68" t="s">
        <v>47</v>
      </c>
      <c r="S10" s="68">
        <f ca="1">SUM('- D -'!$N$17:$N$20)</f>
        <v>12</v>
      </c>
      <c r="T10" s="68"/>
      <c r="U10" s="68"/>
      <c r="V10" s="68"/>
      <c r="W10" s="68"/>
      <c r="X10" s="68"/>
      <c r="Y10" s="68"/>
      <c r="Z10" s="68"/>
    </row>
    <row r="11" spans="1:40" ht="20.100000000000001" customHeight="1" x14ac:dyDescent="0.2">
      <c r="A11" s="68"/>
      <c r="B11" s="226">
        <v>6</v>
      </c>
      <c r="C11" s="402"/>
      <c r="D11" s="406"/>
      <c r="E11" s="406"/>
      <c r="F11" s="406"/>
      <c r="G11" s="406"/>
      <c r="H11" s="407"/>
      <c r="I11" s="408"/>
      <c r="J11" s="408"/>
      <c r="K11" s="408"/>
      <c r="L11" s="409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40" ht="20.100000000000001" customHeight="1" x14ac:dyDescent="0.2">
      <c r="A12" s="68"/>
      <c r="B12" s="226">
        <v>7</v>
      </c>
      <c r="C12" s="402"/>
      <c r="D12" s="406"/>
      <c r="E12" s="406"/>
      <c r="F12" s="406"/>
      <c r="G12" s="406"/>
      <c r="H12" s="407"/>
      <c r="I12" s="408"/>
      <c r="J12" s="408"/>
      <c r="K12" s="408"/>
      <c r="L12" s="409"/>
      <c r="M12" s="68"/>
      <c r="N12" s="68"/>
      <c r="O12" s="68"/>
      <c r="P12" s="68"/>
      <c r="Q12" s="68"/>
      <c r="R12" s="68" t="s">
        <v>31</v>
      </c>
      <c r="S12" s="68">
        <f ca="1">SUM('- E -'!$H$17:$H$20)</f>
        <v>0</v>
      </c>
      <c r="T12" s="68"/>
      <c r="U12" s="68"/>
      <c r="V12" s="68"/>
      <c r="W12" s="68"/>
      <c r="X12" s="68"/>
      <c r="Y12" s="68"/>
      <c r="Z12" s="68"/>
    </row>
    <row r="13" spans="1:40" ht="20.100000000000001" customHeight="1" x14ac:dyDescent="0.2">
      <c r="A13" s="68"/>
      <c r="B13" s="226">
        <v>8</v>
      </c>
      <c r="C13" s="403"/>
      <c r="D13" s="406"/>
      <c r="E13" s="406"/>
      <c r="F13" s="406"/>
      <c r="G13" s="406"/>
      <c r="H13" s="407"/>
      <c r="I13" s="408"/>
      <c r="J13" s="408"/>
      <c r="K13" s="408"/>
      <c r="L13" s="409"/>
      <c r="M13" s="68"/>
      <c r="N13" s="68"/>
      <c r="O13" s="68"/>
      <c r="P13" s="68"/>
      <c r="Q13" s="68"/>
      <c r="R13" s="68" t="s">
        <v>48</v>
      </c>
      <c r="S13" s="68">
        <f>SUM('- F -'!$H$17:$H$20)</f>
        <v>0</v>
      </c>
      <c r="T13" s="68"/>
      <c r="U13" s="68"/>
      <c r="V13" s="68"/>
      <c r="W13" s="68"/>
      <c r="X13" s="68"/>
      <c r="Y13" s="68"/>
      <c r="Z13" s="68"/>
    </row>
    <row r="14" spans="1:40" ht="20.100000000000001" customHeight="1" x14ac:dyDescent="0.2">
      <c r="A14" s="68"/>
      <c r="B14" s="226">
        <v>9</v>
      </c>
      <c r="C14" s="401"/>
      <c r="D14" s="406"/>
      <c r="E14" s="406"/>
      <c r="F14" s="406"/>
      <c r="G14" s="406"/>
      <c r="H14" s="407"/>
      <c r="I14" s="408"/>
      <c r="J14" s="408"/>
      <c r="K14" s="408"/>
      <c r="L14" s="409"/>
      <c r="M14" s="68"/>
      <c r="N14" s="68"/>
      <c r="O14" s="68"/>
      <c r="P14" s="68"/>
      <c r="Q14" s="68"/>
      <c r="R14" s="68" t="s">
        <v>30</v>
      </c>
      <c r="S14" s="68">
        <f>SUM('- G -'!$H$17:$H$20)</f>
        <v>0</v>
      </c>
      <c r="T14" s="68"/>
      <c r="U14" s="68"/>
      <c r="V14" s="68"/>
      <c r="W14" s="68"/>
      <c r="X14" s="68"/>
      <c r="Y14" s="68"/>
      <c r="Z14" s="68"/>
    </row>
    <row r="15" spans="1:40" ht="20.100000000000001" customHeight="1" x14ac:dyDescent="0.2">
      <c r="A15" s="68"/>
      <c r="B15" s="226">
        <v>10</v>
      </c>
      <c r="C15" s="402"/>
      <c r="D15" s="406"/>
      <c r="E15" s="406"/>
      <c r="F15" s="406"/>
      <c r="G15" s="406"/>
      <c r="H15" s="407"/>
      <c r="I15" s="408"/>
      <c r="J15" s="408"/>
      <c r="K15" s="408"/>
      <c r="L15" s="409"/>
      <c r="M15" s="68"/>
      <c r="N15" s="68"/>
      <c r="O15" s="68"/>
      <c r="P15" s="68"/>
      <c r="Q15" s="68"/>
      <c r="R15" s="68" t="s">
        <v>49</v>
      </c>
      <c r="S15" s="68">
        <f ca="1">SUM('- H -'!$H$17:$H$20)</f>
        <v>0</v>
      </c>
      <c r="T15" s="68"/>
      <c r="U15" s="68"/>
      <c r="V15" s="68"/>
      <c r="W15" s="68"/>
      <c r="X15" s="68"/>
      <c r="Y15" s="68"/>
      <c r="Z15" s="68"/>
    </row>
    <row r="16" spans="1:40" ht="20.100000000000001" customHeight="1" x14ac:dyDescent="0.2">
      <c r="A16" s="68"/>
      <c r="B16" s="226">
        <v>11</v>
      </c>
      <c r="C16" s="402"/>
      <c r="D16" s="406"/>
      <c r="E16" s="406"/>
      <c r="F16" s="406"/>
      <c r="G16" s="406"/>
      <c r="H16" s="407"/>
      <c r="I16" s="408"/>
      <c r="J16" s="408"/>
      <c r="K16" s="408"/>
      <c r="L16" s="409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20.100000000000001" customHeight="1" x14ac:dyDescent="0.2">
      <c r="A17" s="68"/>
      <c r="B17" s="226">
        <v>12</v>
      </c>
      <c r="C17" s="403"/>
      <c r="D17" s="406" t="s">
        <v>198</v>
      </c>
      <c r="E17" s="406"/>
      <c r="F17" s="406"/>
      <c r="G17" s="406"/>
      <c r="H17" s="407" t="s">
        <v>199</v>
      </c>
      <c r="I17" s="408"/>
      <c r="J17" s="408"/>
      <c r="K17" s="408"/>
      <c r="L17" s="409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20.100000000000001" customHeight="1" x14ac:dyDescent="0.2">
      <c r="A18" s="68"/>
      <c r="B18" s="226">
        <v>13</v>
      </c>
      <c r="C18" s="401"/>
      <c r="D18" s="406" t="s">
        <v>193</v>
      </c>
      <c r="E18" s="406"/>
      <c r="F18" s="406"/>
      <c r="G18" s="406"/>
      <c r="H18" s="407" t="s">
        <v>195</v>
      </c>
      <c r="I18" s="408"/>
      <c r="J18" s="408"/>
      <c r="K18" s="408"/>
      <c r="L18" s="409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20.100000000000001" customHeight="1" x14ac:dyDescent="0.2">
      <c r="A19" s="68"/>
      <c r="B19" s="226">
        <v>14</v>
      </c>
      <c r="C19" s="402"/>
      <c r="D19" s="406"/>
      <c r="E19" s="406"/>
      <c r="F19" s="406"/>
      <c r="G19" s="406"/>
      <c r="H19" s="407"/>
      <c r="I19" s="408"/>
      <c r="J19" s="408"/>
      <c r="K19" s="408"/>
      <c r="L19" s="409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20.100000000000001" customHeight="1" x14ac:dyDescent="0.2">
      <c r="A20" s="68"/>
      <c r="B20" s="226">
        <v>15</v>
      </c>
      <c r="C20" s="402"/>
      <c r="D20" s="406"/>
      <c r="E20" s="406"/>
      <c r="F20" s="406"/>
      <c r="G20" s="406"/>
      <c r="H20" s="407"/>
      <c r="I20" s="408"/>
      <c r="J20" s="408"/>
      <c r="K20" s="408"/>
      <c r="L20" s="409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20.100000000000001" customHeight="1" x14ac:dyDescent="0.2">
      <c r="A21" s="68"/>
      <c r="B21" s="226">
        <v>16</v>
      </c>
      <c r="C21" s="403"/>
      <c r="D21" s="406"/>
      <c r="E21" s="406"/>
      <c r="F21" s="406"/>
      <c r="G21" s="406"/>
      <c r="H21" s="407"/>
      <c r="I21" s="408"/>
      <c r="J21" s="408"/>
      <c r="K21" s="408"/>
      <c r="L21" s="409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20.100000000000001" customHeight="1" x14ac:dyDescent="0.2">
      <c r="A22" s="68"/>
      <c r="B22" s="226">
        <v>17</v>
      </c>
      <c r="C22" s="401"/>
      <c r="D22" s="406"/>
      <c r="E22" s="406"/>
      <c r="F22" s="406"/>
      <c r="G22" s="406"/>
      <c r="H22" s="407"/>
      <c r="I22" s="408"/>
      <c r="J22" s="408"/>
      <c r="K22" s="408"/>
      <c r="L22" s="409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20.100000000000001" customHeight="1" x14ac:dyDescent="0.2">
      <c r="A23" s="68"/>
      <c r="B23" s="226">
        <v>18</v>
      </c>
      <c r="C23" s="402"/>
      <c r="D23" s="406"/>
      <c r="E23" s="406"/>
      <c r="F23" s="406"/>
      <c r="G23" s="406"/>
      <c r="H23" s="407"/>
      <c r="I23" s="408"/>
      <c r="J23" s="408"/>
      <c r="K23" s="408"/>
      <c r="L23" s="409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20.100000000000001" customHeight="1" x14ac:dyDescent="0.2">
      <c r="A24" s="68"/>
      <c r="B24" s="226">
        <v>19</v>
      </c>
      <c r="C24" s="402"/>
      <c r="D24" s="406"/>
      <c r="E24" s="406"/>
      <c r="F24" s="406"/>
      <c r="G24" s="406"/>
      <c r="H24" s="407"/>
      <c r="I24" s="408"/>
      <c r="J24" s="408"/>
      <c r="K24" s="408"/>
      <c r="L24" s="409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20.100000000000001" customHeight="1" x14ac:dyDescent="0.2">
      <c r="A25" s="68"/>
      <c r="B25" s="226">
        <v>20</v>
      </c>
      <c r="C25" s="403"/>
      <c r="D25" s="406"/>
      <c r="E25" s="406"/>
      <c r="F25" s="406"/>
      <c r="G25" s="406"/>
      <c r="H25" s="407"/>
      <c r="I25" s="408"/>
      <c r="J25" s="408"/>
      <c r="K25" s="408"/>
      <c r="L25" s="409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20.100000000000001" customHeight="1" x14ac:dyDescent="0.2">
      <c r="A26" s="68"/>
      <c r="B26" s="226">
        <v>21</v>
      </c>
      <c r="C26" s="401"/>
      <c r="D26" s="406"/>
      <c r="E26" s="406"/>
      <c r="F26" s="406"/>
      <c r="G26" s="406"/>
      <c r="H26" s="407"/>
      <c r="I26" s="408"/>
      <c r="J26" s="408"/>
      <c r="K26" s="408"/>
      <c r="L26" s="409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20.100000000000001" customHeight="1" x14ac:dyDescent="0.2">
      <c r="A27" s="68"/>
      <c r="B27" s="226">
        <v>22</v>
      </c>
      <c r="C27" s="402"/>
      <c r="D27" s="406"/>
      <c r="E27" s="406"/>
      <c r="F27" s="406"/>
      <c r="G27" s="406"/>
      <c r="H27" s="407"/>
      <c r="I27" s="408"/>
      <c r="J27" s="408"/>
      <c r="K27" s="408"/>
      <c r="L27" s="409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20.100000000000001" customHeight="1" x14ac:dyDescent="0.2">
      <c r="A28" s="68"/>
      <c r="B28" s="226">
        <v>23</v>
      </c>
      <c r="C28" s="402"/>
      <c r="D28" s="406"/>
      <c r="E28" s="406"/>
      <c r="F28" s="406"/>
      <c r="G28" s="406"/>
      <c r="H28" s="407"/>
      <c r="I28" s="408"/>
      <c r="J28" s="408"/>
      <c r="K28" s="408"/>
      <c r="L28" s="409"/>
      <c r="M28" s="68"/>
      <c r="N28" s="68"/>
      <c r="O28" s="68"/>
      <c r="P28" s="68"/>
      <c r="Q28" s="68"/>
      <c r="R28" s="68"/>
      <c r="S28" s="68"/>
      <c r="T28" s="125"/>
      <c r="U28" s="125"/>
      <c r="V28" s="68"/>
      <c r="W28" s="68"/>
      <c r="X28" s="68"/>
      <c r="Y28" s="68"/>
      <c r="Z28" s="68"/>
    </row>
    <row r="29" spans="1:26" ht="20.100000000000001" customHeight="1" x14ac:dyDescent="0.2">
      <c r="A29" s="68"/>
      <c r="B29" s="226">
        <v>24</v>
      </c>
      <c r="C29" s="403"/>
      <c r="D29" s="406"/>
      <c r="E29" s="406"/>
      <c r="F29" s="406"/>
      <c r="G29" s="406"/>
      <c r="H29" s="407"/>
      <c r="I29" s="408"/>
      <c r="J29" s="408"/>
      <c r="K29" s="408"/>
      <c r="L29" s="409"/>
      <c r="M29" s="68"/>
      <c r="N29" s="68"/>
      <c r="O29" s="68"/>
      <c r="P29" s="68"/>
      <c r="Q29" s="68"/>
      <c r="R29" s="68"/>
      <c r="S29" s="68"/>
      <c r="T29" s="125"/>
      <c r="U29" s="126"/>
      <c r="V29" s="68"/>
      <c r="W29" s="68"/>
      <c r="X29" s="68"/>
      <c r="Y29" s="68"/>
      <c r="Z29" s="68"/>
    </row>
    <row r="30" spans="1:26" ht="20.100000000000001" customHeight="1" x14ac:dyDescent="0.2">
      <c r="A30" s="68"/>
      <c r="B30" s="226">
        <v>25</v>
      </c>
      <c r="C30" s="401"/>
      <c r="D30" s="406"/>
      <c r="E30" s="406"/>
      <c r="F30" s="406"/>
      <c r="G30" s="406"/>
      <c r="H30" s="407"/>
      <c r="I30" s="408"/>
      <c r="J30" s="408"/>
      <c r="K30" s="408"/>
      <c r="L30" s="409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20.100000000000001" customHeight="1" x14ac:dyDescent="0.2">
      <c r="A31" s="68"/>
      <c r="B31" s="226">
        <v>26</v>
      </c>
      <c r="C31" s="402"/>
      <c r="D31" s="406"/>
      <c r="E31" s="406"/>
      <c r="F31" s="406"/>
      <c r="G31" s="406"/>
      <c r="H31" s="407"/>
      <c r="I31" s="408"/>
      <c r="J31" s="408"/>
      <c r="K31" s="408"/>
      <c r="L31" s="409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20.100000000000001" customHeight="1" x14ac:dyDescent="0.2">
      <c r="A32" s="68"/>
      <c r="B32" s="226">
        <v>27</v>
      </c>
      <c r="C32" s="402"/>
      <c r="D32" s="406"/>
      <c r="E32" s="406"/>
      <c r="F32" s="406"/>
      <c r="G32" s="406"/>
      <c r="H32" s="407"/>
      <c r="I32" s="408"/>
      <c r="J32" s="408"/>
      <c r="K32" s="408"/>
      <c r="L32" s="409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20.100000000000001" customHeight="1" x14ac:dyDescent="0.2">
      <c r="A33" s="68"/>
      <c r="B33" s="226">
        <v>28</v>
      </c>
      <c r="C33" s="403"/>
      <c r="D33" s="406"/>
      <c r="E33" s="406"/>
      <c r="F33" s="406"/>
      <c r="G33" s="406"/>
      <c r="H33" s="407"/>
      <c r="I33" s="408"/>
      <c r="J33" s="408"/>
      <c r="K33" s="408"/>
      <c r="L33" s="409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20.100000000000001" customHeight="1" x14ac:dyDescent="0.2">
      <c r="A34" s="68"/>
      <c r="B34" s="226">
        <v>29</v>
      </c>
      <c r="C34" s="401"/>
      <c r="D34" s="406" t="s">
        <v>200</v>
      </c>
      <c r="E34" s="406"/>
      <c r="F34" s="406"/>
      <c r="G34" s="406"/>
      <c r="H34" s="407" t="s">
        <v>201</v>
      </c>
      <c r="I34" s="408"/>
      <c r="J34" s="408"/>
      <c r="K34" s="408"/>
      <c r="L34" s="409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20.100000000000001" customHeight="1" x14ac:dyDescent="0.2">
      <c r="A35" s="68"/>
      <c r="B35" s="226">
        <v>30</v>
      </c>
      <c r="C35" s="402"/>
      <c r="D35" s="406"/>
      <c r="E35" s="406"/>
      <c r="F35" s="406"/>
      <c r="G35" s="406"/>
      <c r="H35" s="407"/>
      <c r="I35" s="408"/>
      <c r="J35" s="408"/>
      <c r="K35" s="408"/>
      <c r="L35" s="409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20.100000000000001" customHeight="1" x14ac:dyDescent="0.2">
      <c r="A36" s="68"/>
      <c r="B36" s="226">
        <v>31</v>
      </c>
      <c r="C36" s="402"/>
      <c r="D36" s="406"/>
      <c r="E36" s="406"/>
      <c r="F36" s="406"/>
      <c r="G36" s="406"/>
      <c r="H36" s="407"/>
      <c r="I36" s="408"/>
      <c r="J36" s="408"/>
      <c r="K36" s="408"/>
      <c r="L36" s="409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20.100000000000001" customHeight="1" thickBot="1" x14ac:dyDescent="0.25">
      <c r="A37" s="68"/>
      <c r="B37" s="228">
        <v>32</v>
      </c>
      <c r="C37" s="404"/>
      <c r="D37" s="406"/>
      <c r="E37" s="406"/>
      <c r="F37" s="406"/>
      <c r="G37" s="406"/>
      <c r="H37" s="407"/>
      <c r="I37" s="408"/>
      <c r="J37" s="408"/>
      <c r="K37" s="408"/>
      <c r="L37" s="409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2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20.10000000000000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24.95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20.100000000000001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2.75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2.7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20.100000000000001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24.95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20.100000000000001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2.75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2.75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20.100000000000001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24.9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20.100000000000001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2.75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2.75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20.100000000000001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24.95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20.100000000000001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2.75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2.75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20.100000000000001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24.95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20.100000000000001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2.75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2.75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20.100000000000001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24.9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20.100000000000001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2.7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2.75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20.100000000000001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24.95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20.100000000000001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2.75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2.75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20.100000000000001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24.95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20.10000000000000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2.75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2.75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20.10000000000000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24.95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20.10000000000000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2.75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2.75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20.10000000000000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24.95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20.10000000000000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2.75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2.75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20.100000000000001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24.95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20.100000000000001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2.75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2.75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20.100000000000001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24.95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20.100000000000001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2.75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2.75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20.100000000000001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24.95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20.100000000000001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2.75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2.75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20.100000000000001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24.95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20.100000000000001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2.75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2.75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20.100000000000001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24.95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20.100000000000001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2.75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2.75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20.100000000000001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24.95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20.100000000000001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2.7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2.75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20.100000000000001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24.95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20.100000000000001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2.75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2.75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20.100000000000001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24.95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20.10000000000000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2.75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2.75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20.10000000000000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24.95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20.10000000000000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2.75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2.75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20.10000000000000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24.95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20.10000000000000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2.75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2.75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20.100000000000001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24.95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20.100000000000001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2.75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2.75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20.100000000000001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24.95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20.100000000000001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2.75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x14ac:dyDescent="0.2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x14ac:dyDescent="0.2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x14ac:dyDescent="0.2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x14ac:dyDescent="0.2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x14ac:dyDescent="0.2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x14ac:dyDescent="0.2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x14ac:dyDescent="0.2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x14ac:dyDescent="0.2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x14ac:dyDescent="0.2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2:26" x14ac:dyDescent="0.2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2:26" x14ac:dyDescent="0.2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2:26" x14ac:dyDescent="0.2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2:26" x14ac:dyDescent="0.2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2:26" x14ac:dyDescent="0.2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2:26" x14ac:dyDescent="0.2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2:26" x14ac:dyDescent="0.2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2:26" x14ac:dyDescent="0.2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2:26" x14ac:dyDescent="0.2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2:26" x14ac:dyDescent="0.2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2:26" x14ac:dyDescent="0.2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2:26" x14ac:dyDescent="0.2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2:26" x14ac:dyDescent="0.2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2:26" x14ac:dyDescent="0.2"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2:26" x14ac:dyDescent="0.2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2:26" x14ac:dyDescent="0.2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2:26" x14ac:dyDescent="0.2"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2:26" x14ac:dyDescent="0.2"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2:26" x14ac:dyDescent="0.2"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2:26" x14ac:dyDescent="0.2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2:26" x14ac:dyDescent="0.2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2:26" x14ac:dyDescent="0.2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2:26" x14ac:dyDescent="0.2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2:26" x14ac:dyDescent="0.2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2:26" x14ac:dyDescent="0.2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2:26" x14ac:dyDescent="0.2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2:26" x14ac:dyDescent="0.2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2:26" x14ac:dyDescent="0.2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2:26" x14ac:dyDescent="0.2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2:26" x14ac:dyDescent="0.2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2:26" x14ac:dyDescent="0.2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2:26" x14ac:dyDescent="0.2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2:26" x14ac:dyDescent="0.2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2:26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2:26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2:26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2:26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2:26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2:26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2:26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2:26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2:26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2:26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2:26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2:26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2:26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2:26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2:26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2:26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2:26" x14ac:dyDescent="0.2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2:26" x14ac:dyDescent="0.2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2:26" x14ac:dyDescent="0.2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2:26" x14ac:dyDescent="0.2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2:26" x14ac:dyDescent="0.2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2:26" x14ac:dyDescent="0.2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2:26" x14ac:dyDescent="0.2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2:26" x14ac:dyDescent="0.2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2:26" x14ac:dyDescent="0.2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2:26" x14ac:dyDescent="0.2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2:26" x14ac:dyDescent="0.2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2:26" x14ac:dyDescent="0.2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2:26" x14ac:dyDescent="0.2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2:26" x14ac:dyDescent="0.2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2:26" x14ac:dyDescent="0.2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2:26" x14ac:dyDescent="0.2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2:26" x14ac:dyDescent="0.2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2:26" x14ac:dyDescent="0.2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2:26" x14ac:dyDescent="0.2"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2:26" x14ac:dyDescent="0.2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2:26" x14ac:dyDescent="0.2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2:26" x14ac:dyDescent="0.2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2:26" x14ac:dyDescent="0.2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2:26" x14ac:dyDescent="0.2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2:26" x14ac:dyDescent="0.2"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2:26" x14ac:dyDescent="0.2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2:26" x14ac:dyDescent="0.2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2:26" x14ac:dyDescent="0.2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2:26" x14ac:dyDescent="0.2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2:26" x14ac:dyDescent="0.2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2:26" x14ac:dyDescent="0.2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2:26" x14ac:dyDescent="0.2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2:26" x14ac:dyDescent="0.2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2:26" x14ac:dyDescent="0.2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2:26" x14ac:dyDescent="0.2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2:26" x14ac:dyDescent="0.2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2:26" x14ac:dyDescent="0.2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2:26" x14ac:dyDescent="0.2"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2:26" x14ac:dyDescent="0.2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2:26" x14ac:dyDescent="0.2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2:26" x14ac:dyDescent="0.2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2:26" x14ac:dyDescent="0.2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2:26" x14ac:dyDescent="0.2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2:26" x14ac:dyDescent="0.2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2:26" x14ac:dyDescent="0.2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2:26" x14ac:dyDescent="0.2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2:26" x14ac:dyDescent="0.2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2:26" x14ac:dyDescent="0.2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2:26" x14ac:dyDescent="0.2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2:26" x14ac:dyDescent="0.2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2:26" x14ac:dyDescent="0.2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2:26" x14ac:dyDescent="0.2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2:26" x14ac:dyDescent="0.2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2:26" x14ac:dyDescent="0.2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2:26" x14ac:dyDescent="0.2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2:26" x14ac:dyDescent="0.2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2:26" x14ac:dyDescent="0.2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2:26" x14ac:dyDescent="0.2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2:26" x14ac:dyDescent="0.2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2:26" x14ac:dyDescent="0.2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2:26" x14ac:dyDescent="0.2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2:26" x14ac:dyDescent="0.2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2:26" x14ac:dyDescent="0.2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2:26" x14ac:dyDescent="0.2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2:26" x14ac:dyDescent="0.2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2:26" x14ac:dyDescent="0.2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2:26" x14ac:dyDescent="0.2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2:26" x14ac:dyDescent="0.2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2:26" x14ac:dyDescent="0.2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2:26" x14ac:dyDescent="0.2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2:26" x14ac:dyDescent="0.2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2:26" x14ac:dyDescent="0.2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2:26" x14ac:dyDescent="0.2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2:26" x14ac:dyDescent="0.2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2:26" x14ac:dyDescent="0.2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2:26" x14ac:dyDescent="0.2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2:26" x14ac:dyDescent="0.2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2:26" x14ac:dyDescent="0.2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2:26" x14ac:dyDescent="0.2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2:26" x14ac:dyDescent="0.2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2:26" x14ac:dyDescent="0.2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2:26" x14ac:dyDescent="0.2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2:26" x14ac:dyDescent="0.2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2:26" x14ac:dyDescent="0.2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2:26" x14ac:dyDescent="0.2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2:26" x14ac:dyDescent="0.2"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2:26" x14ac:dyDescent="0.2"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2:26" x14ac:dyDescent="0.2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2:26" x14ac:dyDescent="0.2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2:26" x14ac:dyDescent="0.2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2:26" x14ac:dyDescent="0.2"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2:26" x14ac:dyDescent="0.2"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2:26" x14ac:dyDescent="0.2"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2:26" x14ac:dyDescent="0.2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2:26" x14ac:dyDescent="0.2"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2:26" x14ac:dyDescent="0.2"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2:26" x14ac:dyDescent="0.2"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2:26" x14ac:dyDescent="0.2"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2:26" x14ac:dyDescent="0.2"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2:26" x14ac:dyDescent="0.2"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2:26" x14ac:dyDescent="0.2"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2:26" x14ac:dyDescent="0.2"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2:26" x14ac:dyDescent="0.2"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2:26" x14ac:dyDescent="0.2"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2:26" x14ac:dyDescent="0.2"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2:26" x14ac:dyDescent="0.2"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2:26" x14ac:dyDescent="0.2"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2:26" x14ac:dyDescent="0.2"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2:26" x14ac:dyDescent="0.2"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2:26" x14ac:dyDescent="0.2"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2:26" x14ac:dyDescent="0.2"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2:26" x14ac:dyDescent="0.2"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2:26" x14ac:dyDescent="0.2"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2:26" x14ac:dyDescent="0.2"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2:26" x14ac:dyDescent="0.2"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2:26" x14ac:dyDescent="0.2"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2:26" x14ac:dyDescent="0.2"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2:26" x14ac:dyDescent="0.2"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2:26" x14ac:dyDescent="0.2"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2:26" x14ac:dyDescent="0.2"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2:26" x14ac:dyDescent="0.2"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2:26" x14ac:dyDescent="0.2"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2:26" x14ac:dyDescent="0.2"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2:26" x14ac:dyDescent="0.2"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2:26" x14ac:dyDescent="0.2"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2:26" x14ac:dyDescent="0.2"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2:26" x14ac:dyDescent="0.2"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2:26" x14ac:dyDescent="0.2"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2:26" x14ac:dyDescent="0.2"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2:26" x14ac:dyDescent="0.2"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2:26" x14ac:dyDescent="0.2"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2:26" x14ac:dyDescent="0.2"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2:26" x14ac:dyDescent="0.2"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2:26" x14ac:dyDescent="0.2"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2:26" x14ac:dyDescent="0.2"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2:26" x14ac:dyDescent="0.2"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2:26" x14ac:dyDescent="0.2"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2:26" x14ac:dyDescent="0.2"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2:26" x14ac:dyDescent="0.2"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2:26" x14ac:dyDescent="0.2"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2:26" x14ac:dyDescent="0.2"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2:26" x14ac:dyDescent="0.2"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2:26" x14ac:dyDescent="0.2"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2:26" x14ac:dyDescent="0.2"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2:26" x14ac:dyDescent="0.2"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2:26" x14ac:dyDescent="0.2"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2:26" x14ac:dyDescent="0.2"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2:26" x14ac:dyDescent="0.2"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2:26" x14ac:dyDescent="0.2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2:26" x14ac:dyDescent="0.2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2:26" x14ac:dyDescent="0.2"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2:26" x14ac:dyDescent="0.2"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2:26" x14ac:dyDescent="0.2"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2:26" x14ac:dyDescent="0.2"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2:26" x14ac:dyDescent="0.2"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2:26" x14ac:dyDescent="0.2"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2:26" x14ac:dyDescent="0.2"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2:26" x14ac:dyDescent="0.2"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2:26" x14ac:dyDescent="0.2"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2:26" x14ac:dyDescent="0.2"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2:26" x14ac:dyDescent="0.2"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2:26" x14ac:dyDescent="0.2"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2:26" x14ac:dyDescent="0.2"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2:26" x14ac:dyDescent="0.2"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2:26" x14ac:dyDescent="0.2"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2:26" x14ac:dyDescent="0.2"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2:26" x14ac:dyDescent="0.2"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2:26" x14ac:dyDescent="0.2"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2:26" x14ac:dyDescent="0.2"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2:26" x14ac:dyDescent="0.2"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2:26" x14ac:dyDescent="0.2"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2:26" x14ac:dyDescent="0.2"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2:26" x14ac:dyDescent="0.2"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2:26" x14ac:dyDescent="0.2"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2:26" x14ac:dyDescent="0.2"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2:26" x14ac:dyDescent="0.2"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2:26" x14ac:dyDescent="0.2"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2:26" x14ac:dyDescent="0.2"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2:26" x14ac:dyDescent="0.2"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2:26" x14ac:dyDescent="0.2"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2:26" x14ac:dyDescent="0.2"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2:26" x14ac:dyDescent="0.2"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2:26" x14ac:dyDescent="0.2"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2:26" x14ac:dyDescent="0.2"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2:26" x14ac:dyDescent="0.2"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2:26" x14ac:dyDescent="0.2"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2:26" x14ac:dyDescent="0.2"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2:26" x14ac:dyDescent="0.2"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2:26" x14ac:dyDescent="0.2"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2:26" x14ac:dyDescent="0.2"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2:26" x14ac:dyDescent="0.2"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2:26" x14ac:dyDescent="0.2"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2:26" x14ac:dyDescent="0.2"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2:26" x14ac:dyDescent="0.2"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2:26" x14ac:dyDescent="0.2"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2:26" x14ac:dyDescent="0.2"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2:26" x14ac:dyDescent="0.2"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2:26" x14ac:dyDescent="0.2"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2:26" x14ac:dyDescent="0.2"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2:26" x14ac:dyDescent="0.2"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2:26" x14ac:dyDescent="0.2"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2:26" x14ac:dyDescent="0.2"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2:26" x14ac:dyDescent="0.2"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2:26" x14ac:dyDescent="0.2"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2:26" x14ac:dyDescent="0.2"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2:26" x14ac:dyDescent="0.2"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2:26" x14ac:dyDescent="0.2"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2:26" x14ac:dyDescent="0.2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2:26" x14ac:dyDescent="0.2"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2:26" x14ac:dyDescent="0.2"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2:26" x14ac:dyDescent="0.2"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2:26" x14ac:dyDescent="0.2"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2:26" x14ac:dyDescent="0.2"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2:26" x14ac:dyDescent="0.2"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2:26" x14ac:dyDescent="0.2"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2:26" x14ac:dyDescent="0.2"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2:26" x14ac:dyDescent="0.2"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2:26" x14ac:dyDescent="0.2"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2:26" x14ac:dyDescent="0.2"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2:26" x14ac:dyDescent="0.2"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2:26" x14ac:dyDescent="0.2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2:26" x14ac:dyDescent="0.2"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2:26" x14ac:dyDescent="0.2"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2:26" x14ac:dyDescent="0.2"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2:26" x14ac:dyDescent="0.2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2:26" x14ac:dyDescent="0.2"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2:26" x14ac:dyDescent="0.2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2:26" x14ac:dyDescent="0.2"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2:26" x14ac:dyDescent="0.2"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2:26" x14ac:dyDescent="0.2"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2:26" x14ac:dyDescent="0.2"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2:26" x14ac:dyDescent="0.2"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2:26" x14ac:dyDescent="0.2"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2:26" x14ac:dyDescent="0.2"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2:26" x14ac:dyDescent="0.2"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2:26" x14ac:dyDescent="0.2"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2:26" x14ac:dyDescent="0.2"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2:26" x14ac:dyDescent="0.2"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2:26" x14ac:dyDescent="0.2"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2:26" x14ac:dyDescent="0.2"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2:26" x14ac:dyDescent="0.2"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2:26" x14ac:dyDescent="0.2"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2:26" x14ac:dyDescent="0.2"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2:26" x14ac:dyDescent="0.2"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2:26" x14ac:dyDescent="0.2"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2:26" x14ac:dyDescent="0.2"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2:26" x14ac:dyDescent="0.2"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2:26" x14ac:dyDescent="0.2"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2:26" x14ac:dyDescent="0.2"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2:26" x14ac:dyDescent="0.2"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2:26" x14ac:dyDescent="0.2"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2:26" x14ac:dyDescent="0.2"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2:26" x14ac:dyDescent="0.2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2:26" x14ac:dyDescent="0.2"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2:26" x14ac:dyDescent="0.2"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2:26" x14ac:dyDescent="0.2"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2:26" x14ac:dyDescent="0.2"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2:26" x14ac:dyDescent="0.2"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2:26" x14ac:dyDescent="0.2"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2:26" x14ac:dyDescent="0.2"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2:26" x14ac:dyDescent="0.2"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2:26" x14ac:dyDescent="0.2"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2:26" x14ac:dyDescent="0.2"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2:26" x14ac:dyDescent="0.2"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2:26" x14ac:dyDescent="0.2"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2:26" x14ac:dyDescent="0.2"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2:26" x14ac:dyDescent="0.2"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2:26" x14ac:dyDescent="0.2"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2:26" x14ac:dyDescent="0.2"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2:26" x14ac:dyDescent="0.2"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2:26" x14ac:dyDescent="0.2"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2:26" x14ac:dyDescent="0.2"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2:26" x14ac:dyDescent="0.2"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2:26" x14ac:dyDescent="0.2"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2:26" x14ac:dyDescent="0.2"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2:26" x14ac:dyDescent="0.2"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2:26" x14ac:dyDescent="0.2"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2:26" x14ac:dyDescent="0.2"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2:26" x14ac:dyDescent="0.2"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2:26" x14ac:dyDescent="0.2"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2:26" x14ac:dyDescent="0.2"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2:26" x14ac:dyDescent="0.2"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2:26" x14ac:dyDescent="0.2"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2:26" x14ac:dyDescent="0.2"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2:26" x14ac:dyDescent="0.2"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2:26" x14ac:dyDescent="0.2"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2:26" x14ac:dyDescent="0.2"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2:26" x14ac:dyDescent="0.2"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2:26" x14ac:dyDescent="0.2"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2:26" x14ac:dyDescent="0.2"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2:26" x14ac:dyDescent="0.2"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2:26" x14ac:dyDescent="0.2"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2:26" x14ac:dyDescent="0.2"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2:26" x14ac:dyDescent="0.2"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2:26" x14ac:dyDescent="0.2"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2:26" x14ac:dyDescent="0.2"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2:26" x14ac:dyDescent="0.2"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2:26" x14ac:dyDescent="0.2"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2:26" x14ac:dyDescent="0.2"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2:26" x14ac:dyDescent="0.2"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2:26" x14ac:dyDescent="0.2"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2:26" x14ac:dyDescent="0.2"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2:26" x14ac:dyDescent="0.2"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2:26" x14ac:dyDescent="0.2"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2:26" x14ac:dyDescent="0.2"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2:26" x14ac:dyDescent="0.2"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2:26" x14ac:dyDescent="0.2"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2:26" x14ac:dyDescent="0.2"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2:26" x14ac:dyDescent="0.2"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2:26" x14ac:dyDescent="0.2"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2:26" x14ac:dyDescent="0.2"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2:26" x14ac:dyDescent="0.2"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2:26" x14ac:dyDescent="0.2"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2:26" x14ac:dyDescent="0.2"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2:26" x14ac:dyDescent="0.2"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2:26" x14ac:dyDescent="0.2"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2:26" x14ac:dyDescent="0.2"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2:26" x14ac:dyDescent="0.2"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2:26" x14ac:dyDescent="0.2"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2:26" x14ac:dyDescent="0.2"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2:26" x14ac:dyDescent="0.2"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2:26" x14ac:dyDescent="0.2"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2:26" x14ac:dyDescent="0.2"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2:26" x14ac:dyDescent="0.2"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2:26" x14ac:dyDescent="0.2"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2:26" x14ac:dyDescent="0.2"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2:26" x14ac:dyDescent="0.2"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2:26" x14ac:dyDescent="0.2"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2:26" x14ac:dyDescent="0.2"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2:26" x14ac:dyDescent="0.2"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2:26" x14ac:dyDescent="0.2"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2:26" x14ac:dyDescent="0.2"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2:26" x14ac:dyDescent="0.2"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2:26" x14ac:dyDescent="0.2"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2:26" x14ac:dyDescent="0.2"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2:26" x14ac:dyDescent="0.2"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2:26" x14ac:dyDescent="0.2"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2:26" x14ac:dyDescent="0.2"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2:26" x14ac:dyDescent="0.2"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2:26" x14ac:dyDescent="0.2"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2:26" x14ac:dyDescent="0.2"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2:26" x14ac:dyDescent="0.2"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2:26" x14ac:dyDescent="0.2"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2:26" x14ac:dyDescent="0.2"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2:26" x14ac:dyDescent="0.2"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2:26" x14ac:dyDescent="0.2"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2:26" x14ac:dyDescent="0.2"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2:26" x14ac:dyDescent="0.2"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2:26" x14ac:dyDescent="0.2"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2:26" x14ac:dyDescent="0.2"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2:26" x14ac:dyDescent="0.2"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2:26" x14ac:dyDescent="0.2"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2:26" x14ac:dyDescent="0.2"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2:26" x14ac:dyDescent="0.2"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2:26" x14ac:dyDescent="0.2"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2:26" x14ac:dyDescent="0.2"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2:26" x14ac:dyDescent="0.2"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2:26" x14ac:dyDescent="0.2"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2:26" x14ac:dyDescent="0.2"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2:26" x14ac:dyDescent="0.2"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2:26" x14ac:dyDescent="0.2"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2:26" x14ac:dyDescent="0.2"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2:26" x14ac:dyDescent="0.2"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</row>
  </sheetData>
  <mergeCells count="75">
    <mergeCell ref="D30:G30"/>
    <mergeCell ref="D31:G31"/>
    <mergeCell ref="D32:G32"/>
    <mergeCell ref="D20:G20"/>
    <mergeCell ref="D21:G21"/>
    <mergeCell ref="D27:G27"/>
    <mergeCell ref="D28:G28"/>
    <mergeCell ref="D29:G29"/>
    <mergeCell ref="D24:G24"/>
    <mergeCell ref="D25:G25"/>
    <mergeCell ref="D26:G26"/>
    <mergeCell ref="D22:G22"/>
    <mergeCell ref="D23:G23"/>
    <mergeCell ref="H27:L27"/>
    <mergeCell ref="H28:L28"/>
    <mergeCell ref="H36:L36"/>
    <mergeCell ref="H37:L37"/>
    <mergeCell ref="H30:L30"/>
    <mergeCell ref="H31:L31"/>
    <mergeCell ref="H32:L32"/>
    <mergeCell ref="H33:L33"/>
    <mergeCell ref="H34:L34"/>
    <mergeCell ref="H35:L35"/>
    <mergeCell ref="H29:L29"/>
    <mergeCell ref="H23:L23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4:L24"/>
    <mergeCell ref="H25:L25"/>
    <mergeCell ref="H26:L26"/>
    <mergeCell ref="B1:Q2"/>
    <mergeCell ref="H5:L5"/>
    <mergeCell ref="H11:L11"/>
    <mergeCell ref="H6:L6"/>
    <mergeCell ref="H7:L7"/>
    <mergeCell ref="H8:L8"/>
    <mergeCell ref="H9:L9"/>
    <mergeCell ref="H10:L10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33:G33"/>
    <mergeCell ref="D34:G34"/>
    <mergeCell ref="D35:G35"/>
    <mergeCell ref="D36:G36"/>
    <mergeCell ref="D37:G37"/>
    <mergeCell ref="C26:C29"/>
    <mergeCell ref="C30:C33"/>
    <mergeCell ref="C34:C37"/>
    <mergeCell ref="C6:C9"/>
    <mergeCell ref="C10:C13"/>
    <mergeCell ref="C14:C17"/>
    <mergeCell ref="C18:C21"/>
    <mergeCell ref="C22:C25"/>
  </mergeCells>
  <dataValidations count="2">
    <dataValidation type="whole" allowBlank="1" showErrorMessage="1" errorTitle="Dato no válido" error="Ingrese sólo un número entero_x000a_entre 0 y 99." sqref="H120 H107:H108 H47:H48 H122:H123 H137:H138 H130 H132:H133 H38 H140 H142:H143 H145 H135 H45 H40 H147:H149 H42:H43 H57:H58 H50 H87:H88 H52:H53 H60 H62:H63 H65 H55 H77:H78 H70 H72:H73 H75 H85 H80 H67:H68 H82:H83 H97:H98 H90 H127:H128 H92:H93 H100 H102:H103 H105 H95 H117:H118 H110 H112:H113 H115 H125">
      <formula1>0</formula1>
      <formula2>99</formula2>
    </dataValidation>
    <dataValidation type="custom" showErrorMessage="1" errorTitle="Dato no válido" error="Debe introducir antes el resultado del partido." sqref="I107:I108 I147:I149 I67:I68 I145 I142:I143 I47:I48 I132:I133 I140 I130 I45 I97:I98 I95 I40 I42:I43 I137:I138 I135 I50 I60 I52:I53 I62:I63 I65 I87:I88 I70 I72:I73 I85 I75 I77:I78 I80 I82:I83 I55 I57:I58 I90 I100 I92:I93 I102:I103 I105 I127:I128 I110 I112:I113 I125 I115 I117:I118 I120 I122:I123 I38">
      <formula1>IF(H38&lt;&gt;"",1,0)</formula1>
    </dataValidation>
  </dataValidation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AL55"/>
  <sheetViews>
    <sheetView workbookViewId="0">
      <pane xSplit="5" topLeftCell="F1" activePane="topRight" state="frozen"/>
      <selection activeCell="O28" sqref="O28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D -'!W7&lt;&gt;"",'- D -'!W7,"")</f>
        <v>FC</v>
      </c>
      <c r="N2" t="str">
        <f>IF('- D -'!W9&lt;&gt;"",'- D -'!W9,"")</f>
        <v>FEBQ</v>
      </c>
      <c r="U2" t="str">
        <f>IF('- D -'!V11&lt;&gt;"",'- D -'!V11,"")</f>
        <v>FUERZA QUIMICA</v>
      </c>
      <c r="AB2" t="str">
        <f>IF('- D -'!V13&lt;&gt;"",'- D -'!V13,"")</f>
        <v>BORBOTONES V.C.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 ca="1">'- D -'!B6</f>
        <v>FC</v>
      </c>
      <c r="B4" s="1">
        <f>IF('- D -'!F6&lt;&gt;"",'- D -'!F6,"")</f>
        <v>0</v>
      </c>
      <c r="C4" s="1" t="str">
        <f>'- D -'!G6</f>
        <v>-</v>
      </c>
      <c r="D4" s="1">
        <f>IF('- D -'!H6&lt;&gt;"",'- D -'!H6,"")</f>
        <v>2</v>
      </c>
      <c r="E4" s="3" t="str">
        <f ca="1">'- D -'!L6</f>
        <v>FEBQ</v>
      </c>
      <c r="F4" s="1">
        <f>COUNTBLANK('- D -'!F6:'- D -'!H6)</f>
        <v>0</v>
      </c>
      <c r="G4">
        <f t="shared" ref="G4:G9" ca="1" si="0">IF(AND(F4=0,OR($A4=$G$2,$E4=$G$2)),1,0)</f>
        <v>1</v>
      </c>
      <c r="H4">
        <f t="shared" ref="H4:H9" ca="1" si="1">IF(AND(F4=0,OR(AND($A4=$G$2,$B4&gt;$D4),AND($E4=$G$2,$D4&gt;$B4))),1,0)</f>
        <v>0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1</v>
      </c>
      <c r="K4">
        <f t="shared" ref="K4:K9" ca="1" si="4">IF(F4&gt;0,0,IF($A4=$G$2,$B4,IF($E4=$G$2,$D4,0)))</f>
        <v>0</v>
      </c>
      <c r="L4">
        <f t="shared" ref="L4:L9" ca="1" si="5">IF(F4&gt;0,0,IF($A4=$G$2,$D4,IF($E4=$G$2,$B4,0)))</f>
        <v>2</v>
      </c>
      <c r="N4">
        <f t="shared" ref="N4:N9" ca="1" si="6">IF(AND(F4=0,OR($A4=$N$2,$E4=$N$2)),1,0)</f>
        <v>1</v>
      </c>
      <c r="O4">
        <f t="shared" ref="O4:O9" ca="1" si="7">IF(AND(F4=0,OR(AND($A4=$N$2,$B4&gt;$D4),AND($E4=$N$2,$D4&gt;$B4))),1,0)</f>
        <v>1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0</v>
      </c>
      <c r="R4">
        <f t="shared" ref="R4:R9" ca="1" si="10">IF(F4&gt;0,0,IF($A4=$N$2,$B4,IF($E4=$N$2,$D4,0)))</f>
        <v>2</v>
      </c>
      <c r="S4">
        <f t="shared" ref="S4:S9" ca="1" si="11">IF(F4&gt;0,0,IF($A4=$N$2,$D4,IF($E4=$N$2,$B4,0)))</f>
        <v>0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</row>
    <row r="5" spans="1:36" x14ac:dyDescent="0.2">
      <c r="A5" s="2" t="str">
        <f ca="1">'- D -'!B7</f>
        <v>FUERZA QUIMICA</v>
      </c>
      <c r="B5" s="1">
        <f>IF('- D -'!F7&lt;&gt;"",'- D -'!F7,"")</f>
        <v>0</v>
      </c>
      <c r="C5" s="1" t="str">
        <f>'- D -'!G7</f>
        <v>-</v>
      </c>
      <c r="D5" s="1">
        <f>IF('- D -'!H7&lt;&gt;"",'- D -'!H7,"")</f>
        <v>2</v>
      </c>
      <c r="E5" s="3" t="str">
        <f ca="1">'- D -'!L7</f>
        <v>BORBOTONES V.C.</v>
      </c>
      <c r="F5" s="1">
        <f>COUNTBLANK('- D -'!F7:'- D -'!H7)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0</v>
      </c>
      <c r="W5">
        <f t="shared" ca="1" si="14"/>
        <v>0</v>
      </c>
      <c r="X5">
        <f t="shared" ca="1" si="15"/>
        <v>1</v>
      </c>
      <c r="Y5">
        <f t="shared" ca="1" si="16"/>
        <v>0</v>
      </c>
      <c r="Z5">
        <f t="shared" ca="1" si="17"/>
        <v>2</v>
      </c>
      <c r="AB5">
        <f t="shared" ca="1" si="18"/>
        <v>1</v>
      </c>
      <c r="AC5">
        <f t="shared" ca="1" si="19"/>
        <v>1</v>
      </c>
      <c r="AD5">
        <f t="shared" ca="1" si="20"/>
        <v>0</v>
      </c>
      <c r="AE5">
        <f t="shared" ca="1" si="21"/>
        <v>0</v>
      </c>
      <c r="AF5">
        <f t="shared" ca="1" si="22"/>
        <v>2</v>
      </c>
      <c r="AG5">
        <f t="shared" ca="1" si="23"/>
        <v>0</v>
      </c>
    </row>
    <row r="6" spans="1:36" x14ac:dyDescent="0.2">
      <c r="A6" s="2" t="str">
        <f ca="1">'- D -'!B8</f>
        <v>FC</v>
      </c>
      <c r="B6" s="1">
        <f>IF('- D -'!F8&lt;&gt;"",'- D -'!F8,"")</f>
        <v>2</v>
      </c>
      <c r="C6" s="1" t="str">
        <f>'- D -'!G8</f>
        <v>-</v>
      </c>
      <c r="D6" s="1">
        <f>IF('- D -'!H8&lt;&gt;"",'- D -'!H8,"")</f>
        <v>0</v>
      </c>
      <c r="E6" s="3" t="str">
        <f ca="1">'- D -'!L8</f>
        <v>FUERZA QUIMICA</v>
      </c>
      <c r="F6" s="1">
        <f>COUNTBLANK('- D -'!F8:'- D -'!H8)</f>
        <v>0</v>
      </c>
      <c r="G6">
        <f t="shared" ca="1" si="0"/>
        <v>1</v>
      </c>
      <c r="H6">
        <f t="shared" ca="1" si="1"/>
        <v>1</v>
      </c>
      <c r="I6">
        <f t="shared" ca="1" si="2"/>
        <v>0</v>
      </c>
      <c r="J6">
        <f t="shared" ca="1" si="3"/>
        <v>0</v>
      </c>
      <c r="K6">
        <f t="shared" ca="1" si="4"/>
        <v>2</v>
      </c>
      <c r="L6">
        <f t="shared" ca="1" si="5"/>
        <v>0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ca="1" si="10"/>
        <v>0</v>
      </c>
      <c r="S6">
        <f t="shared" ca="1" si="11"/>
        <v>0</v>
      </c>
      <c r="U6">
        <f t="shared" ca="1" si="12"/>
        <v>1</v>
      </c>
      <c r="V6">
        <f t="shared" ca="1" si="13"/>
        <v>0</v>
      </c>
      <c r="W6">
        <f t="shared" ca="1" si="14"/>
        <v>0</v>
      </c>
      <c r="X6">
        <f t="shared" ca="1" si="15"/>
        <v>1</v>
      </c>
      <c r="Y6">
        <f t="shared" ca="1" si="16"/>
        <v>0</v>
      </c>
      <c r="Z6">
        <f t="shared" ca="1" si="17"/>
        <v>2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ca="1" si="22"/>
        <v>0</v>
      </c>
      <c r="AG6">
        <f t="shared" ca="1" si="23"/>
        <v>0</v>
      </c>
    </row>
    <row r="7" spans="1:36" x14ac:dyDescent="0.2">
      <c r="A7" s="2" t="str">
        <f ca="1">'- D -'!B9</f>
        <v>BORBOTONES V.C.</v>
      </c>
      <c r="B7" s="1">
        <f>IF('- D -'!F9&lt;&gt;"",'- D -'!F9,"")</f>
        <v>2</v>
      </c>
      <c r="C7" s="1" t="str">
        <f>'- D -'!G9</f>
        <v>-</v>
      </c>
      <c r="D7" s="1">
        <f>IF('- D -'!H9&lt;&gt;"",'- D -'!H9,"")</f>
        <v>1</v>
      </c>
      <c r="E7" s="3" t="str">
        <f ca="1">'- D -'!L9</f>
        <v>FEBQ</v>
      </c>
      <c r="F7" s="1">
        <f>COUNTBLANK('- D -'!F9:'- D -'!H9)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J7">
        <f t="shared" ca="1" si="3"/>
        <v>0</v>
      </c>
      <c r="K7">
        <f t="shared" ca="1" si="4"/>
        <v>0</v>
      </c>
      <c r="L7">
        <f t="shared" ca="1" si="5"/>
        <v>0</v>
      </c>
      <c r="N7">
        <f t="shared" ca="1" si="6"/>
        <v>1</v>
      </c>
      <c r="O7">
        <f t="shared" ca="1" si="7"/>
        <v>0</v>
      </c>
      <c r="P7">
        <f t="shared" ca="1" si="8"/>
        <v>0</v>
      </c>
      <c r="Q7">
        <f t="shared" ca="1" si="9"/>
        <v>1</v>
      </c>
      <c r="R7">
        <f t="shared" ca="1" si="10"/>
        <v>1</v>
      </c>
      <c r="S7">
        <f t="shared" ca="1" si="11"/>
        <v>2</v>
      </c>
      <c r="U7">
        <f t="shared" ca="1" si="12"/>
        <v>0</v>
      </c>
      <c r="V7">
        <f t="shared" ca="1" si="13"/>
        <v>0</v>
      </c>
      <c r="W7">
        <f t="shared" ca="1" si="14"/>
        <v>0</v>
      </c>
      <c r="X7">
        <f t="shared" ca="1" si="15"/>
        <v>0</v>
      </c>
      <c r="Y7">
        <f t="shared" ca="1" si="16"/>
        <v>0</v>
      </c>
      <c r="Z7">
        <f t="shared" ca="1" si="17"/>
        <v>0</v>
      </c>
      <c r="AB7">
        <f t="shared" ca="1" si="18"/>
        <v>1</v>
      </c>
      <c r="AC7">
        <f t="shared" ca="1" si="19"/>
        <v>1</v>
      </c>
      <c r="AD7">
        <f t="shared" ca="1" si="20"/>
        <v>0</v>
      </c>
      <c r="AE7">
        <f t="shared" ca="1" si="21"/>
        <v>0</v>
      </c>
      <c r="AF7">
        <f t="shared" ca="1" si="22"/>
        <v>2</v>
      </c>
      <c r="AG7">
        <f t="shared" ca="1" si="23"/>
        <v>1</v>
      </c>
    </row>
    <row r="8" spans="1:36" x14ac:dyDescent="0.2">
      <c r="A8" s="2" t="str">
        <f ca="1">'- D -'!B10</f>
        <v>BORBOTONES V.C.</v>
      </c>
      <c r="B8" s="1">
        <f>IF('- D -'!F10&lt;&gt;"",'- D -'!F10,"")</f>
        <v>0</v>
      </c>
      <c r="C8" s="1" t="str">
        <f>'- D -'!G10</f>
        <v>-</v>
      </c>
      <c r="D8" s="1">
        <f>IF('- D -'!H10&lt;&gt;"",'- D -'!H10,"")</f>
        <v>2</v>
      </c>
      <c r="E8" s="3" t="str">
        <f ca="1">'- D -'!L10</f>
        <v>FC</v>
      </c>
      <c r="F8" s="1">
        <f>COUNTBLANK('- D -'!F10:'- D -'!H10)</f>
        <v>0</v>
      </c>
      <c r="G8">
        <f t="shared" ca="1" si="0"/>
        <v>1</v>
      </c>
      <c r="H8">
        <f t="shared" ca="1" si="1"/>
        <v>1</v>
      </c>
      <c r="I8">
        <f t="shared" ca="1" si="2"/>
        <v>0</v>
      </c>
      <c r="J8">
        <f t="shared" ca="1" si="3"/>
        <v>0</v>
      </c>
      <c r="K8">
        <f t="shared" ca="1" si="4"/>
        <v>2</v>
      </c>
      <c r="L8">
        <f t="shared" ca="1" si="5"/>
        <v>0</v>
      </c>
      <c r="N8">
        <f t="shared" ca="1" si="6"/>
        <v>0</v>
      </c>
      <c r="O8">
        <f t="shared" ca="1" si="7"/>
        <v>0</v>
      </c>
      <c r="P8">
        <f t="shared" ca="1" si="8"/>
        <v>0</v>
      </c>
      <c r="Q8">
        <f t="shared" ca="1" si="9"/>
        <v>0</v>
      </c>
      <c r="R8">
        <f t="shared" ca="1" si="10"/>
        <v>0</v>
      </c>
      <c r="S8">
        <f t="shared" ca="1" si="11"/>
        <v>0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ca="1" si="16"/>
        <v>0</v>
      </c>
      <c r="Z8">
        <f t="shared" ca="1" si="17"/>
        <v>0</v>
      </c>
      <c r="AB8">
        <f t="shared" ca="1" si="18"/>
        <v>1</v>
      </c>
      <c r="AC8">
        <f t="shared" ca="1" si="19"/>
        <v>0</v>
      </c>
      <c r="AD8">
        <f t="shared" ca="1" si="20"/>
        <v>0</v>
      </c>
      <c r="AE8">
        <f t="shared" ca="1" si="21"/>
        <v>1</v>
      </c>
      <c r="AF8">
        <f t="shared" ca="1" si="22"/>
        <v>0</v>
      </c>
      <c r="AG8">
        <f t="shared" ca="1" si="23"/>
        <v>2</v>
      </c>
    </row>
    <row r="9" spans="1:36" x14ac:dyDescent="0.2">
      <c r="A9" s="2" t="str">
        <f ca="1">'- D -'!B11</f>
        <v>FEBQ</v>
      </c>
      <c r="B9" s="1">
        <f>IF('- D -'!F11&lt;&gt;"",'- D -'!F11,"")</f>
        <v>2</v>
      </c>
      <c r="C9" s="1" t="str">
        <f>'- D -'!G11</f>
        <v>-</v>
      </c>
      <c r="D9" s="1">
        <f>IF('- D -'!H11&lt;&gt;"",'- D -'!H11,"")</f>
        <v>0</v>
      </c>
      <c r="E9" s="3" t="str">
        <f ca="1">'- D -'!L11</f>
        <v>FUERZA QUIMICA</v>
      </c>
      <c r="F9" s="1">
        <f>COUNTBLANK('- D -'!F11:'- D -'!H11)</f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ca="1" si="4"/>
        <v>0</v>
      </c>
      <c r="L9">
        <f t="shared" ca="1" si="5"/>
        <v>0</v>
      </c>
      <c r="N9">
        <f t="shared" ca="1" si="6"/>
        <v>1</v>
      </c>
      <c r="O9">
        <f t="shared" ca="1" si="7"/>
        <v>1</v>
      </c>
      <c r="P9">
        <f t="shared" ca="1" si="8"/>
        <v>0</v>
      </c>
      <c r="Q9">
        <f t="shared" ca="1" si="9"/>
        <v>0</v>
      </c>
      <c r="R9">
        <f t="shared" ca="1" si="10"/>
        <v>2</v>
      </c>
      <c r="S9">
        <f t="shared" ca="1" si="11"/>
        <v>0</v>
      </c>
      <c r="U9">
        <f t="shared" ca="1" si="12"/>
        <v>1</v>
      </c>
      <c r="V9">
        <f t="shared" ca="1" si="13"/>
        <v>0</v>
      </c>
      <c r="W9">
        <f t="shared" ca="1" si="14"/>
        <v>0</v>
      </c>
      <c r="X9">
        <f t="shared" ca="1" si="15"/>
        <v>1</v>
      </c>
      <c r="Y9">
        <f t="shared" ca="1" si="16"/>
        <v>0</v>
      </c>
      <c r="Z9">
        <f t="shared" ca="1" si="17"/>
        <v>2</v>
      </c>
      <c r="AB9">
        <f t="shared" ca="1" si="18"/>
        <v>0</v>
      </c>
      <c r="AC9">
        <f t="shared" ca="1" si="19"/>
        <v>0</v>
      </c>
      <c r="AD9">
        <f t="shared" ca="1" si="20"/>
        <v>0</v>
      </c>
      <c r="AE9">
        <f t="shared" ca="1" si="21"/>
        <v>0</v>
      </c>
      <c r="AF9">
        <f t="shared" ca="1" si="22"/>
        <v>0</v>
      </c>
      <c r="AG9">
        <f t="shared" ca="1" si="23"/>
        <v>0</v>
      </c>
    </row>
    <row r="10" spans="1:36" x14ac:dyDescent="0.2">
      <c r="G10">
        <f t="shared" ref="G10:L10" ca="1" si="24">SUM(G4:G9)</f>
        <v>3</v>
      </c>
      <c r="H10">
        <f t="shared" ca="1" si="24"/>
        <v>2</v>
      </c>
      <c r="I10">
        <f t="shared" ca="1" si="24"/>
        <v>0</v>
      </c>
      <c r="J10">
        <f t="shared" ca="1" si="24"/>
        <v>1</v>
      </c>
      <c r="K10">
        <f t="shared" ca="1" si="24"/>
        <v>4</v>
      </c>
      <c r="L10">
        <f t="shared" ca="1" si="24"/>
        <v>2</v>
      </c>
      <c r="M10">
        <f ca="1">H10*3+I10</f>
        <v>6</v>
      </c>
      <c r="N10">
        <f t="shared" ref="N10:S10" ca="1" si="25">SUM(N4:N9)</f>
        <v>3</v>
      </c>
      <c r="O10">
        <f t="shared" ca="1" si="25"/>
        <v>2</v>
      </c>
      <c r="P10">
        <f t="shared" ca="1" si="25"/>
        <v>0</v>
      </c>
      <c r="Q10">
        <f t="shared" ca="1" si="25"/>
        <v>1</v>
      </c>
      <c r="R10">
        <f t="shared" ca="1" si="25"/>
        <v>5</v>
      </c>
      <c r="S10">
        <f t="shared" ca="1" si="25"/>
        <v>2</v>
      </c>
      <c r="T10">
        <f ca="1">O10*3+P10</f>
        <v>6</v>
      </c>
      <c r="U10">
        <f t="shared" ref="U10:Z10" ca="1" si="26">SUM(U4:U9)</f>
        <v>3</v>
      </c>
      <c r="V10">
        <f t="shared" ca="1" si="26"/>
        <v>0</v>
      </c>
      <c r="W10">
        <f t="shared" ca="1" si="26"/>
        <v>0</v>
      </c>
      <c r="X10">
        <f t="shared" ca="1" si="26"/>
        <v>3</v>
      </c>
      <c r="Y10">
        <f t="shared" ca="1" si="26"/>
        <v>0</v>
      </c>
      <c r="Z10">
        <f t="shared" ca="1" si="26"/>
        <v>6</v>
      </c>
      <c r="AA10">
        <f ca="1">V10*3+W10</f>
        <v>0</v>
      </c>
      <c r="AB10">
        <f t="shared" ref="AB10:AG10" ca="1" si="27">SUM(AB4:AB9)</f>
        <v>3</v>
      </c>
      <c r="AC10">
        <f t="shared" ca="1" si="27"/>
        <v>2</v>
      </c>
      <c r="AD10">
        <f t="shared" ca="1" si="27"/>
        <v>0</v>
      </c>
      <c r="AE10">
        <f t="shared" ca="1" si="27"/>
        <v>1</v>
      </c>
      <c r="AF10">
        <f t="shared" ca="1" si="27"/>
        <v>4</v>
      </c>
      <c r="AG10">
        <f t="shared" ca="1" si="27"/>
        <v>3</v>
      </c>
      <c r="AH10">
        <f ca="1">AC10*3+AD10</f>
        <v>6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FC</v>
      </c>
      <c r="G16">
        <f t="shared" ref="G16:M16" ca="1" si="28">G10</f>
        <v>3</v>
      </c>
      <c r="H16">
        <f t="shared" ca="1" si="28"/>
        <v>2</v>
      </c>
      <c r="I16">
        <f t="shared" ca="1" si="28"/>
        <v>0</v>
      </c>
      <c r="J16">
        <f t="shared" ca="1" si="28"/>
        <v>1</v>
      </c>
      <c r="K16">
        <f t="shared" ca="1" si="28"/>
        <v>4</v>
      </c>
      <c r="L16">
        <f t="shared" ca="1" si="28"/>
        <v>2</v>
      </c>
      <c r="M16">
        <f t="shared" ca="1" si="28"/>
        <v>6</v>
      </c>
      <c r="O16" t="str">
        <f ca="1">IF($M16&gt;=$M17,$F16,$F17)</f>
        <v>FC</v>
      </c>
      <c r="P16">
        <f ca="1">VLOOKUP(O16,$F$16:$M$25,8,FALSE)</f>
        <v>6</v>
      </c>
      <c r="S16" t="str">
        <f ca="1">IF($P16&gt;=$P18,$O16,$O18)</f>
        <v>FC</v>
      </c>
      <c r="T16">
        <f ca="1">VLOOKUP(S16,$O$16:$P$25,2,FALSE)</f>
        <v>6</v>
      </c>
      <c r="W16" t="str">
        <f ca="1">IF($T16&gt;=$T19,$S16,$S19)</f>
        <v>FC</v>
      </c>
      <c r="X16">
        <f ca="1">VLOOKUP(W16,$S$16:$T$25,2,FALSE)</f>
        <v>6</v>
      </c>
      <c r="AA16" t="str">
        <f ca="1">W16</f>
        <v>FC</v>
      </c>
      <c r="AB16">
        <f ca="1">VLOOKUP(AA16,W16:X25,2,FALSE)</f>
        <v>6</v>
      </c>
      <c r="AE16" t="str">
        <f ca="1">AA16</f>
        <v>FC</v>
      </c>
      <c r="AF16">
        <f ca="1">VLOOKUP(AE16,AA16:AB25,2,FALSE)</f>
        <v>6</v>
      </c>
      <c r="AI16" t="str">
        <f ca="1">AE16</f>
        <v>FC</v>
      </c>
      <c r="AJ16">
        <f ca="1">VLOOKUP(AI16,AE16:AF25,2,FALSE)</f>
        <v>6</v>
      </c>
    </row>
    <row r="17" spans="6:37" x14ac:dyDescent="0.2">
      <c r="F17" t="str">
        <f>N2</f>
        <v>FEBQ</v>
      </c>
      <c r="G17">
        <f t="shared" ref="G17:M17" ca="1" si="29">N10</f>
        <v>3</v>
      </c>
      <c r="H17">
        <f t="shared" ca="1" si="29"/>
        <v>2</v>
      </c>
      <c r="I17">
        <f t="shared" ca="1" si="29"/>
        <v>0</v>
      </c>
      <c r="J17">
        <f t="shared" ca="1" si="29"/>
        <v>1</v>
      </c>
      <c r="K17">
        <f t="shared" ca="1" si="29"/>
        <v>5</v>
      </c>
      <c r="L17">
        <f t="shared" ca="1" si="29"/>
        <v>2</v>
      </c>
      <c r="M17">
        <f t="shared" ca="1" si="29"/>
        <v>6</v>
      </c>
      <c r="O17" t="str">
        <f ca="1">IF($M17&lt;=$M16,$F17,$F16)</f>
        <v>FEBQ</v>
      </c>
      <c r="P17">
        <f ca="1">VLOOKUP(O17,$F$16:$M$25,8,FALSE)</f>
        <v>6</v>
      </c>
      <c r="S17" t="str">
        <f ca="1">O17</f>
        <v>FEBQ</v>
      </c>
      <c r="T17">
        <f ca="1">VLOOKUP(S17,$O$16:$P$25,2,FALSE)</f>
        <v>6</v>
      </c>
      <c r="W17" t="str">
        <f ca="1">S17</f>
        <v>FEBQ</v>
      </c>
      <c r="X17">
        <f ca="1">VLOOKUP(W17,$S$16:$T$25,2,FALSE)</f>
        <v>6</v>
      </c>
      <c r="AA17" t="str">
        <f ca="1">IF(X17&gt;=X18,W17,W18)</f>
        <v>FEBQ</v>
      </c>
      <c r="AB17">
        <f ca="1">VLOOKUP(AA17,W16:X25,2,FALSE)</f>
        <v>6</v>
      </c>
      <c r="AE17" t="str">
        <f ca="1">IF(AB17&gt;=AB19,AA17,AA19)</f>
        <v>FEBQ</v>
      </c>
      <c r="AF17">
        <f ca="1">VLOOKUP(AE17,AA16:AB25,2,FALSE)</f>
        <v>6</v>
      </c>
      <c r="AI17" t="str">
        <f ca="1">AE17</f>
        <v>FEBQ</v>
      </c>
      <c r="AJ17">
        <f ca="1">VLOOKUP(AI17,AE16:AF25,2,FALSE)</f>
        <v>6</v>
      </c>
    </row>
    <row r="18" spans="6:37" x14ac:dyDescent="0.2">
      <c r="F18" t="str">
        <f>U2</f>
        <v>FUERZA QUIMICA</v>
      </c>
      <c r="G18">
        <f t="shared" ref="G18:M18" ca="1" si="30">U10</f>
        <v>3</v>
      </c>
      <c r="H18">
        <f t="shared" ca="1" si="30"/>
        <v>0</v>
      </c>
      <c r="I18">
        <f t="shared" ca="1" si="30"/>
        <v>0</v>
      </c>
      <c r="J18">
        <f t="shared" ca="1" si="30"/>
        <v>3</v>
      </c>
      <c r="K18">
        <f t="shared" ca="1" si="30"/>
        <v>0</v>
      </c>
      <c r="L18">
        <f t="shared" ca="1" si="30"/>
        <v>6</v>
      </c>
      <c r="M18">
        <f t="shared" ca="1" si="30"/>
        <v>0</v>
      </c>
      <c r="O18" t="str">
        <f>F18</f>
        <v>FUERZA QUIMICA</v>
      </c>
      <c r="P18">
        <f ca="1">VLOOKUP(O18,$F$16:$M$25,8,FALSE)</f>
        <v>0</v>
      </c>
      <c r="S18" t="str">
        <f ca="1">IF($P18&lt;=$P16,$O18,$O16)</f>
        <v>FUERZA QUIMICA</v>
      </c>
      <c r="T18">
        <f ca="1">VLOOKUP(S18,$O$16:$P$25,2,FALSE)</f>
        <v>0</v>
      </c>
      <c r="W18" t="str">
        <f ca="1">S18</f>
        <v>FUERZA QUIMICA</v>
      </c>
      <c r="X18">
        <f ca="1">VLOOKUP(W18,$S$16:$T$25,2,FALSE)</f>
        <v>0</v>
      </c>
      <c r="AA18" t="str">
        <f ca="1">IF(X18&lt;=X17,W18,W17)</f>
        <v>FUERZA QUIMICA</v>
      </c>
      <c r="AB18">
        <f ca="1">VLOOKUP(AA18,W16:X25,2,FALSE)</f>
        <v>0</v>
      </c>
      <c r="AE18" t="str">
        <f ca="1">AA18</f>
        <v>FUERZA QUIMICA</v>
      </c>
      <c r="AF18">
        <f ca="1">VLOOKUP(AE18,AA16:AB25,2,FALSE)</f>
        <v>0</v>
      </c>
      <c r="AI18" t="str">
        <f ca="1">IF(AF18&gt;=AF19,AE18,AE19)</f>
        <v>BORBOTONES V.C.</v>
      </c>
      <c r="AJ18">
        <f ca="1">VLOOKUP(AI18,AE16:AF25,2,FALSE)</f>
        <v>6</v>
      </c>
    </row>
    <row r="19" spans="6:37" x14ac:dyDescent="0.2">
      <c r="F19" t="str">
        <f>AB2</f>
        <v>BORBOTONES V.C.</v>
      </c>
      <c r="G19">
        <f t="shared" ref="G19:M19" ca="1" si="31">AB10</f>
        <v>3</v>
      </c>
      <c r="H19">
        <f t="shared" ca="1" si="31"/>
        <v>2</v>
      </c>
      <c r="I19">
        <f t="shared" ca="1" si="31"/>
        <v>0</v>
      </c>
      <c r="J19">
        <f t="shared" ca="1" si="31"/>
        <v>1</v>
      </c>
      <c r="K19">
        <f t="shared" ca="1" si="31"/>
        <v>4</v>
      </c>
      <c r="L19">
        <f t="shared" ca="1" si="31"/>
        <v>3</v>
      </c>
      <c r="M19">
        <f t="shared" ca="1" si="31"/>
        <v>6</v>
      </c>
      <c r="O19" t="str">
        <f>F19</f>
        <v>BORBOTONES V.C.</v>
      </c>
      <c r="P19">
        <f ca="1">VLOOKUP(O19,$F$16:$M$25,8,FALSE)</f>
        <v>6</v>
      </c>
      <c r="S19" t="str">
        <f>O19</f>
        <v>BORBOTONES V.C.</v>
      </c>
      <c r="T19">
        <f ca="1">VLOOKUP(S19,$O$16:$P$25,2,FALSE)</f>
        <v>6</v>
      </c>
      <c r="W19" t="str">
        <f ca="1">IF($T19&lt;=$T16,$S19,$S16)</f>
        <v>BORBOTONES V.C.</v>
      </c>
      <c r="X19">
        <f ca="1">VLOOKUP(W19,$S$16:$T$25,2,FALSE)</f>
        <v>6</v>
      </c>
      <c r="AA19" t="str">
        <f ca="1">W19</f>
        <v>BORBOTONES V.C.</v>
      </c>
      <c r="AB19">
        <f ca="1">VLOOKUP(AA19,W16:X25,2,FALSE)</f>
        <v>6</v>
      </c>
      <c r="AE19" t="str">
        <f ca="1">IF(AB19&lt;=AB17,AA19,AA17)</f>
        <v>BORBOTONES V.C.</v>
      </c>
      <c r="AF19">
        <f ca="1">VLOOKUP(AE19,AA16:AB25,2,FALSE)</f>
        <v>6</v>
      </c>
      <c r="AI19" t="str">
        <f ca="1">IF(AF19&lt;=AF18,AE19,AE18)</f>
        <v>FUERZA QUIMICA</v>
      </c>
      <c r="AJ19">
        <f ca="1">VLOOKUP(AI19,AE16:AF25,2,FALSE)</f>
        <v>0</v>
      </c>
    </row>
    <row r="28" spans="6:37" x14ac:dyDescent="0.2">
      <c r="F28" t="str">
        <f ca="1">AI16</f>
        <v>FC</v>
      </c>
      <c r="J28">
        <f ca="1">AJ16</f>
        <v>6</v>
      </c>
      <c r="K28">
        <f ca="1">VLOOKUP(AI16,$F$16:$M$25,6,FALSE)</f>
        <v>4</v>
      </c>
      <c r="L28">
        <f ca="1">VLOOKUP(AI16,$F$16:$M$25,7,FALSE)</f>
        <v>2</v>
      </c>
      <c r="M28">
        <f ca="1">K28-L28</f>
        <v>2</v>
      </c>
      <c r="O28" t="str">
        <f ca="1">IF(AND($J28=$J29,$M29&gt;$M28),$F29,$F28)</f>
        <v>FEBQ</v>
      </c>
      <c r="P28">
        <f ca="1">VLOOKUP(O28,$F$28:$M$37,5,FALSE)</f>
        <v>6</v>
      </c>
      <c r="Q28">
        <f ca="1">VLOOKUP(O28,$F$28:$M$37,8,FALSE)</f>
        <v>3</v>
      </c>
      <c r="S28" t="str">
        <f ca="1">IF(AND(P28=P30,Q30&gt;Q28),O30,O28)</f>
        <v>FEBQ</v>
      </c>
      <c r="T28">
        <f ca="1">VLOOKUP(S28,$O$28:$Q$37,2,FALSE)</f>
        <v>6</v>
      </c>
      <c r="U28">
        <f ca="1">VLOOKUP(S28,$O$28:$Q$37,3,FALSE)</f>
        <v>3</v>
      </c>
      <c r="W28" t="str">
        <f ca="1">IF(AND(T28=T31,U31&gt;U28),S31,S28)</f>
        <v>FEBQ</v>
      </c>
      <c r="X28">
        <f ca="1">VLOOKUP(W28,$S$28:$U$37,2,FALSE)</f>
        <v>6</v>
      </c>
      <c r="Y28">
        <f ca="1">VLOOKUP(W28,$S$28:$U$37,3,FALSE)</f>
        <v>3</v>
      </c>
      <c r="AA28" t="str">
        <f ca="1">W28</f>
        <v>FEBQ</v>
      </c>
      <c r="AB28">
        <f ca="1">VLOOKUP(AA28,W28:Y37,2,FALSE)</f>
        <v>6</v>
      </c>
      <c r="AC28">
        <f ca="1">VLOOKUP(AA28,W28:Y37,3,FALSE)</f>
        <v>3</v>
      </c>
      <c r="AE28" t="str">
        <f ca="1">AA28</f>
        <v>FEBQ</v>
      </c>
      <c r="AF28">
        <f ca="1">VLOOKUP(AE28,AA28:AC37,2,FALSE)</f>
        <v>6</v>
      </c>
      <c r="AG28">
        <f ca="1">VLOOKUP(AE28,AA28:AC37,3,FALSE)</f>
        <v>3</v>
      </c>
      <c r="AI28" t="str">
        <f ca="1">AE28</f>
        <v>FEBQ</v>
      </c>
      <c r="AJ28">
        <f ca="1">VLOOKUP(AI28,AE28:AG37,2,FALSE)</f>
        <v>6</v>
      </c>
      <c r="AK28">
        <f ca="1">VLOOKUP(AI28,AE28:AG37,3,FALSE)</f>
        <v>3</v>
      </c>
    </row>
    <row r="29" spans="6:37" x14ac:dyDescent="0.2">
      <c r="F29" t="str">
        <f ca="1">AI17</f>
        <v>FEBQ</v>
      </c>
      <c r="J29">
        <f ca="1">AJ17</f>
        <v>6</v>
      </c>
      <c r="K29">
        <f ca="1">VLOOKUP(AI17,$F$16:$M$25,6,FALSE)</f>
        <v>5</v>
      </c>
      <c r="L29">
        <f ca="1">VLOOKUP(AI17,$F$16:$M$25,7,FALSE)</f>
        <v>2</v>
      </c>
      <c r="M29">
        <f ca="1">K29-L29</f>
        <v>3</v>
      </c>
      <c r="O29" t="str">
        <f ca="1">IF(AND($J28=$J29,$M29&gt;$M28),$F28,$F29)</f>
        <v>FC</v>
      </c>
      <c r="P29">
        <f ca="1">VLOOKUP(O29,$F$28:$M$37,5,FALSE)</f>
        <v>6</v>
      </c>
      <c r="Q29">
        <f ca="1">VLOOKUP(O29,$F$28:$M$37,8,FALSE)</f>
        <v>2</v>
      </c>
      <c r="S29" t="str">
        <f ca="1">O29</f>
        <v>FC</v>
      </c>
      <c r="T29">
        <f ca="1">VLOOKUP(S29,$O$28:$Q$37,2,FALSE)</f>
        <v>6</v>
      </c>
      <c r="U29">
        <f ca="1">VLOOKUP(S29,$O$28:$Q$37,3,FALSE)</f>
        <v>2</v>
      </c>
      <c r="W29" t="str">
        <f ca="1">S29</f>
        <v>FC</v>
      </c>
      <c r="X29">
        <f ca="1">VLOOKUP(W29,$S$28:$U$37,2,FALSE)</f>
        <v>6</v>
      </c>
      <c r="Y29">
        <f ca="1">VLOOKUP(W29,$S$28:$U$37,3,FALSE)</f>
        <v>2</v>
      </c>
      <c r="AA29" t="str">
        <f ca="1">IF(AND(X29=X30,Y30&gt;Y29),W30,W29)</f>
        <v>FC</v>
      </c>
      <c r="AB29">
        <f ca="1">VLOOKUP(AA29,W28:Y37,2,FALSE)</f>
        <v>6</v>
      </c>
      <c r="AC29">
        <f ca="1">VLOOKUP(AA29,W28:Y37,3,FALSE)</f>
        <v>2</v>
      </c>
      <c r="AE29" t="str">
        <f ca="1">IF(AND(AB29=AB31,AC31&gt;AC29),AA31,AA29)</f>
        <v>FC</v>
      </c>
      <c r="AF29">
        <f ca="1">VLOOKUP(AE29,AA28:AC37,2,FALSE)</f>
        <v>6</v>
      </c>
      <c r="AG29">
        <f ca="1">VLOOKUP(AE29,AA28:AC37,3,FALSE)</f>
        <v>2</v>
      </c>
      <c r="AI29" t="str">
        <f ca="1">AE29</f>
        <v>FC</v>
      </c>
      <c r="AJ29">
        <f ca="1">VLOOKUP(AI29,AE28:AG37,2,FALSE)</f>
        <v>6</v>
      </c>
      <c r="AK29">
        <f ca="1">VLOOKUP(AI29,AE28:AG37,3,FALSE)</f>
        <v>2</v>
      </c>
    </row>
    <row r="30" spans="6:37" x14ac:dyDescent="0.2">
      <c r="F30" t="str">
        <f ca="1">AI18</f>
        <v>BORBOTONES V.C.</v>
      </c>
      <c r="J30">
        <f ca="1">AJ18</f>
        <v>6</v>
      </c>
      <c r="K30">
        <f ca="1">VLOOKUP(AI18,$F$16:$M$25,6,FALSE)</f>
        <v>4</v>
      </c>
      <c r="L30">
        <f ca="1">VLOOKUP(AI18,$F$16:$M$25,7,FALSE)</f>
        <v>3</v>
      </c>
      <c r="M30">
        <f ca="1">K30-L30</f>
        <v>1</v>
      </c>
      <c r="O30" t="str">
        <f ca="1">F30</f>
        <v>BORBOTONES V.C.</v>
      </c>
      <c r="P30">
        <f ca="1">VLOOKUP(O30,$F$28:$M$37,5,FALSE)</f>
        <v>6</v>
      </c>
      <c r="Q30">
        <f ca="1">VLOOKUP(O30,$F$28:$M$37,8,FALSE)</f>
        <v>1</v>
      </c>
      <c r="S30" t="str">
        <f ca="1">IF(AND($P28=P30,Q30&gt;Q28),O28,O30)</f>
        <v>BORBOTONES V.C.</v>
      </c>
      <c r="T30">
        <f ca="1">VLOOKUP(S30,$O$28:$Q$37,2,FALSE)</f>
        <v>6</v>
      </c>
      <c r="U30">
        <f ca="1">VLOOKUP(S30,$O$28:$Q$37,3,FALSE)</f>
        <v>1</v>
      </c>
      <c r="W30" t="str">
        <f ca="1">S30</f>
        <v>BORBOTONES V.C.</v>
      </c>
      <c r="X30">
        <f ca="1">VLOOKUP(W30,$S$28:$U$37,2,FALSE)</f>
        <v>6</v>
      </c>
      <c r="Y30">
        <f ca="1">VLOOKUP(W30,$S$28:$U$37,3,FALSE)</f>
        <v>1</v>
      </c>
      <c r="AA30" t="str">
        <f ca="1">IF(AND(X29=X30,Y30&gt;Y29),W29,W30)</f>
        <v>BORBOTONES V.C.</v>
      </c>
      <c r="AB30">
        <f ca="1">VLOOKUP(AA30,W28:Y37,2,FALSE)</f>
        <v>6</v>
      </c>
      <c r="AC30">
        <f ca="1">VLOOKUP(AA30,W28:Y37,3,FALSE)</f>
        <v>1</v>
      </c>
      <c r="AE30" t="str">
        <f ca="1">AA30</f>
        <v>BORBOTONES V.C.</v>
      </c>
      <c r="AF30">
        <f ca="1">VLOOKUP(AE30,AA28:AC37,2,FALSE)</f>
        <v>6</v>
      </c>
      <c r="AG30">
        <f ca="1">VLOOKUP(AE30,AA28:AC37,3,FALSE)</f>
        <v>1</v>
      </c>
      <c r="AI30" t="str">
        <f ca="1">IF(AND(AF30=AF31,AG31&gt;AG30),AE31,AE30)</f>
        <v>BORBOTONES V.C.</v>
      </c>
      <c r="AJ30">
        <f ca="1">VLOOKUP(AI30,AE28:AG37,2,FALSE)</f>
        <v>6</v>
      </c>
      <c r="AK30">
        <f ca="1">VLOOKUP(AI30,AE28:AG37,3,FALSE)</f>
        <v>1</v>
      </c>
    </row>
    <row r="31" spans="6:37" x14ac:dyDescent="0.2">
      <c r="F31" t="str">
        <f ca="1">AI19</f>
        <v>FUERZA QUIMICA</v>
      </c>
      <c r="J31">
        <f ca="1">AJ19</f>
        <v>0</v>
      </c>
      <c r="K31">
        <f ca="1">VLOOKUP(AI19,$F$16:$M$25,6,FALSE)</f>
        <v>0</v>
      </c>
      <c r="L31">
        <f ca="1">VLOOKUP(AI19,$F$16:$M$25,7,FALSE)</f>
        <v>6</v>
      </c>
      <c r="M31">
        <f ca="1">K31-L31</f>
        <v>-6</v>
      </c>
      <c r="O31" t="str">
        <f ca="1">F31</f>
        <v>FUERZA QUIMICA</v>
      </c>
      <c r="P31">
        <f ca="1">VLOOKUP(O31,$F$28:$M$37,5,FALSE)</f>
        <v>0</v>
      </c>
      <c r="Q31">
        <f ca="1">VLOOKUP(O31,$F$28:$M$37,8,FALSE)</f>
        <v>-6</v>
      </c>
      <c r="S31" t="str">
        <f ca="1">O31</f>
        <v>FUERZA QUIMICA</v>
      </c>
      <c r="T31">
        <f ca="1">VLOOKUP(S31,$O$28:$Q$37,2,FALSE)</f>
        <v>0</v>
      </c>
      <c r="U31">
        <f ca="1">VLOOKUP(S31,$O$28:$Q$37,3,FALSE)</f>
        <v>-6</v>
      </c>
      <c r="W31" t="str">
        <f ca="1">IF(AND(T28=T31,U31&gt;U28),S28,S31)</f>
        <v>FUERZA QUIMICA</v>
      </c>
      <c r="X31">
        <f ca="1">VLOOKUP(W31,$S$28:$U$37,2,FALSE)</f>
        <v>0</v>
      </c>
      <c r="Y31">
        <f ca="1">VLOOKUP(W31,$S$28:$U$37,3,FALSE)</f>
        <v>-6</v>
      </c>
      <c r="AA31" t="str">
        <f ca="1">W31</f>
        <v>FUERZA QUIMICA</v>
      </c>
      <c r="AB31">
        <f ca="1">VLOOKUP(AA31,W28:Y37,2,FALSE)</f>
        <v>0</v>
      </c>
      <c r="AC31">
        <f ca="1">VLOOKUP(AA31,W28:Y37,3,FALSE)</f>
        <v>-6</v>
      </c>
      <c r="AE31" t="str">
        <f ca="1">IF(AND(AB29=AB31,AC31&gt;AC29),AA29,AA31)</f>
        <v>FUERZA QUIMICA</v>
      </c>
      <c r="AF31">
        <f ca="1">VLOOKUP(AE31,AA28:AC37,2,FALSE)</f>
        <v>0</v>
      </c>
      <c r="AG31">
        <f ca="1">VLOOKUP(AE31,AA28:AC37,3,FALSE)</f>
        <v>-6</v>
      </c>
      <c r="AI31" t="str">
        <f ca="1">IF(AND(AF30=AF31,AG31&gt;AG30),AE30,AE31)</f>
        <v>FUERZA QUIMICA</v>
      </c>
      <c r="AJ31">
        <f ca="1">VLOOKUP(AI31,AE28:AG37,2,FALSE)</f>
        <v>0</v>
      </c>
      <c r="AK31">
        <f ca="1">VLOOKUP(AI31,AE28:AG37,3,FALSE)</f>
        <v>-6</v>
      </c>
    </row>
    <row r="40" spans="6:38" x14ac:dyDescent="0.2">
      <c r="F40" t="str">
        <f ca="1">AI28</f>
        <v>FEBQ</v>
      </c>
      <c r="J40">
        <f ca="1">VLOOKUP(F40,$F$16:$M$25,8,FALSE)</f>
        <v>6</v>
      </c>
      <c r="K40">
        <f ca="1">VLOOKUP(F40,$F$16:$M$25,6,FALSE)</f>
        <v>5</v>
      </c>
      <c r="L40">
        <f ca="1">VLOOKUP(F40,$F$16:$M$25,7,FALSE)</f>
        <v>2</v>
      </c>
      <c r="M40">
        <f ca="1">K40-L40</f>
        <v>3</v>
      </c>
      <c r="O40" t="str">
        <f ca="1">IF(AND(J40=J41,M40=M41,K41&gt;K40),F41,F40)</f>
        <v>FEBQ</v>
      </c>
      <c r="P40">
        <f ca="1">VLOOKUP(O40,$F$40:$M$49,5,FALSE)</f>
        <v>6</v>
      </c>
      <c r="Q40">
        <f ca="1">VLOOKUP(O40,$F$40:$M$49,8,FALSE)</f>
        <v>3</v>
      </c>
      <c r="R40">
        <f ca="1">VLOOKUP(O40,$F$40:$M$49,6,FALSE)</f>
        <v>5</v>
      </c>
      <c r="S40" t="str">
        <f ca="1">IF(AND(P40=P42,Q40=Q42,R42&gt;R40),O42,O40)</f>
        <v>FEBQ</v>
      </c>
      <c r="T40">
        <f ca="1">VLOOKUP(S40,$O$40:$R$49,2,FALSE)</f>
        <v>6</v>
      </c>
      <c r="U40">
        <f ca="1">VLOOKUP(S40,$O$40:$R$49,3,FALSE)</f>
        <v>3</v>
      </c>
      <c r="V40">
        <f ca="1">VLOOKUP(S40,$O$40:$R$49,4,FALSE)</f>
        <v>5</v>
      </c>
      <c r="W40" t="str">
        <f ca="1">IF(AND(T40=T43,U40=U43,V43&gt;V40),S43,S40)</f>
        <v>FEBQ</v>
      </c>
      <c r="X40">
        <f ca="1">VLOOKUP(W40,$S$40:$V$49,2,FALSE)</f>
        <v>6</v>
      </c>
      <c r="Y40">
        <f ca="1">VLOOKUP(W40,$S$40:$V$49,3,FALSE)</f>
        <v>3</v>
      </c>
      <c r="Z40">
        <f ca="1">VLOOKUP(W40,$S$40:$V$49,4,FALSE)</f>
        <v>5</v>
      </c>
      <c r="AA40" t="str">
        <f ca="1">W40</f>
        <v>FEBQ</v>
      </c>
      <c r="AB40">
        <f ca="1">VLOOKUP(AA40,W40:Z49,2,FALSE)</f>
        <v>6</v>
      </c>
      <c r="AC40">
        <f ca="1">VLOOKUP(AA40,W40:Z49,3,FALSE)</f>
        <v>3</v>
      </c>
      <c r="AD40">
        <f ca="1">VLOOKUP(AA40,W40:Z49,4,FALSE)</f>
        <v>5</v>
      </c>
      <c r="AE40" t="str">
        <f ca="1">AA40</f>
        <v>FEBQ</v>
      </c>
      <c r="AF40">
        <f ca="1">VLOOKUP(AE40,AA40:AD49,2,FALSE)</f>
        <v>6</v>
      </c>
      <c r="AG40">
        <f ca="1">VLOOKUP(AE40,AA40:AD49,3,FALSE)</f>
        <v>3</v>
      </c>
      <c r="AH40">
        <f ca="1">VLOOKUP(AE40,AA40:AD49,4,FALSE)</f>
        <v>5</v>
      </c>
      <c r="AI40" t="str">
        <f ca="1">AE40</f>
        <v>FEBQ</v>
      </c>
      <c r="AJ40">
        <f ca="1">VLOOKUP(AI40,AE40:AH49,2,FALSE)</f>
        <v>6</v>
      </c>
      <c r="AK40">
        <f ca="1">VLOOKUP(AI40,AE40:AH49,3,FALSE)</f>
        <v>3</v>
      </c>
      <c r="AL40">
        <f ca="1">VLOOKUP(AI40,AE40:AH49,4,FALSE)</f>
        <v>5</v>
      </c>
    </row>
    <row r="41" spans="6:38" x14ac:dyDescent="0.2">
      <c r="F41" t="str">
        <f ca="1">AI29</f>
        <v>FC</v>
      </c>
      <c r="J41">
        <f ca="1">VLOOKUP(F41,$F$16:$M$25,8,FALSE)</f>
        <v>6</v>
      </c>
      <c r="K41">
        <f ca="1">VLOOKUP(F41,$F$16:$M$25,6,FALSE)</f>
        <v>4</v>
      </c>
      <c r="L41">
        <f ca="1">VLOOKUP(F41,$F$16:$M$25,7,FALSE)</f>
        <v>2</v>
      </c>
      <c r="M41">
        <f ca="1">K41-L41</f>
        <v>2</v>
      </c>
      <c r="O41" t="str">
        <f ca="1">IF(AND(J40=J41,M40=M41,K41&gt;K40),F40,F41)</f>
        <v>FC</v>
      </c>
      <c r="P41">
        <f ca="1">VLOOKUP(O41,$F$40:$M$49,5,FALSE)</f>
        <v>6</v>
      </c>
      <c r="Q41">
        <f ca="1">VLOOKUP(O41,$F$40:$M$49,8,FALSE)</f>
        <v>2</v>
      </c>
      <c r="R41">
        <f ca="1">VLOOKUP(O41,$F$40:$M$49,6,FALSE)</f>
        <v>4</v>
      </c>
      <c r="S41" t="str">
        <f ca="1">O41</f>
        <v>FC</v>
      </c>
      <c r="T41">
        <f ca="1">VLOOKUP(S41,$O$40:$R$49,2,FALSE)</f>
        <v>6</v>
      </c>
      <c r="U41">
        <f ca="1">VLOOKUP(S41,$O$40:$R$49,3,FALSE)</f>
        <v>2</v>
      </c>
      <c r="V41">
        <f ca="1">VLOOKUP(S41,$O$40:$R$49,4,FALSE)</f>
        <v>4</v>
      </c>
      <c r="W41" t="str">
        <f ca="1">S41</f>
        <v>FC</v>
      </c>
      <c r="X41">
        <f ca="1">VLOOKUP(W41,$S$40:$V$49,2,FALSE)</f>
        <v>6</v>
      </c>
      <c r="Y41">
        <f ca="1">VLOOKUP(W41,$S$40:$V$49,3,FALSE)</f>
        <v>2</v>
      </c>
      <c r="Z41">
        <f ca="1">VLOOKUP(W41,$S$40:$V$49,4,FALSE)</f>
        <v>4</v>
      </c>
      <c r="AA41" t="str">
        <f ca="1">IF(AND(X41=X42,Y41=Y42,Z42&gt;Z41),W42,W41)</f>
        <v>FC</v>
      </c>
      <c r="AB41">
        <f ca="1">VLOOKUP(AA41,W40:Z49,2,FALSE)</f>
        <v>6</v>
      </c>
      <c r="AC41">
        <f ca="1">VLOOKUP(AA41,W40:Z49,3,FALSE)</f>
        <v>2</v>
      </c>
      <c r="AD41">
        <f ca="1">VLOOKUP(AA41,W40:Z49,4,FALSE)</f>
        <v>4</v>
      </c>
      <c r="AE41" t="str">
        <f ca="1">IF(AND(AB41=AB43,AC41=AC43,AD43&gt;AD41),AA43,AA41)</f>
        <v>FC</v>
      </c>
      <c r="AF41">
        <f ca="1">VLOOKUP(AE41,AA40:AD49,2,FALSE)</f>
        <v>6</v>
      </c>
      <c r="AG41">
        <f ca="1">VLOOKUP(AE41,AA40:AD49,3,FALSE)</f>
        <v>2</v>
      </c>
      <c r="AH41">
        <f ca="1">VLOOKUP(AE41,AA40:AD49,4,FALSE)</f>
        <v>4</v>
      </c>
      <c r="AI41" t="str">
        <f ca="1">AE41</f>
        <v>FC</v>
      </c>
      <c r="AJ41">
        <f ca="1">VLOOKUP(AI41,AE40:AH49,2,FALSE)</f>
        <v>6</v>
      </c>
      <c r="AK41">
        <f ca="1">VLOOKUP(AI41,AE40:AH49,3,FALSE)</f>
        <v>2</v>
      </c>
      <c r="AL41">
        <f ca="1">VLOOKUP(AI41,AE40:AH49,4,FALSE)</f>
        <v>4</v>
      </c>
    </row>
    <row r="42" spans="6:38" x14ac:dyDescent="0.2">
      <c r="F42" t="str">
        <f ca="1">AI30</f>
        <v>BORBOTONES V.C.</v>
      </c>
      <c r="J42">
        <f ca="1">VLOOKUP(F42,$F$16:$M$25,8,FALSE)</f>
        <v>6</v>
      </c>
      <c r="K42">
        <f ca="1">VLOOKUP(F42,$F$16:$M$25,6,FALSE)</f>
        <v>4</v>
      </c>
      <c r="L42">
        <f ca="1">VLOOKUP(F42,$F$16:$M$25,7,FALSE)</f>
        <v>3</v>
      </c>
      <c r="M42">
        <f ca="1">K42-L42</f>
        <v>1</v>
      </c>
      <c r="O42" t="str">
        <f ca="1">F42</f>
        <v>BORBOTONES V.C.</v>
      </c>
      <c r="P42">
        <f ca="1">VLOOKUP(O42,$F$40:$M$49,5,FALSE)</f>
        <v>6</v>
      </c>
      <c r="Q42">
        <f ca="1">VLOOKUP(O42,$F$40:$M$49,8,FALSE)</f>
        <v>1</v>
      </c>
      <c r="R42">
        <f ca="1">VLOOKUP(O42,$F$40:$M$49,6,FALSE)</f>
        <v>4</v>
      </c>
      <c r="S42" t="str">
        <f ca="1">IF(AND(P40=P42,Q40=Q42,R42&gt;R40),O40,O42)</f>
        <v>BORBOTONES V.C.</v>
      </c>
      <c r="T42">
        <f ca="1">VLOOKUP(S42,$O$40:$R$49,2,FALSE)</f>
        <v>6</v>
      </c>
      <c r="U42">
        <f ca="1">VLOOKUP(S42,$O$40:$R$49,3,FALSE)</f>
        <v>1</v>
      </c>
      <c r="V42">
        <f ca="1">VLOOKUP(S42,$O$40:$R$49,4,FALSE)</f>
        <v>4</v>
      </c>
      <c r="W42" t="str">
        <f ca="1">S42</f>
        <v>BORBOTONES V.C.</v>
      </c>
      <c r="X42">
        <f ca="1">VLOOKUP(W42,$S$40:$V$49,2,FALSE)</f>
        <v>6</v>
      </c>
      <c r="Y42">
        <f ca="1">VLOOKUP(W42,$S$40:$V$49,3,FALSE)</f>
        <v>1</v>
      </c>
      <c r="Z42">
        <f ca="1">VLOOKUP(W42,$S$40:$V$49,4,FALSE)</f>
        <v>4</v>
      </c>
      <c r="AA42" t="str">
        <f ca="1">IF(AND(X41=X42,Y41=Y42,Z42&gt;Z41),W41,W42)</f>
        <v>BORBOTONES V.C.</v>
      </c>
      <c r="AB42">
        <f ca="1">VLOOKUP(AA42,W40:Z49,2,FALSE)</f>
        <v>6</v>
      </c>
      <c r="AC42">
        <f ca="1">VLOOKUP(AA42,W40:Z49,3,FALSE)</f>
        <v>1</v>
      </c>
      <c r="AD42">
        <f ca="1">VLOOKUP(AA42,W40:Z49,4,FALSE)</f>
        <v>4</v>
      </c>
      <c r="AE42" t="str">
        <f ca="1">AA42</f>
        <v>BORBOTONES V.C.</v>
      </c>
      <c r="AF42">
        <f ca="1">VLOOKUP(AE42,AA40:AD49,2,FALSE)</f>
        <v>6</v>
      </c>
      <c r="AG42">
        <f ca="1">VLOOKUP(AE42,AA40:AD49,3,FALSE)</f>
        <v>1</v>
      </c>
      <c r="AH42">
        <f ca="1">VLOOKUP(AE42,AA40:AD49,4,FALSE)</f>
        <v>4</v>
      </c>
      <c r="AI42" t="str">
        <f ca="1">IF(AND(AF42=AF43,AG42=AG43,AH43&gt;AH42),AE43,AE42)</f>
        <v>BORBOTONES V.C.</v>
      </c>
      <c r="AJ42">
        <f ca="1">VLOOKUP(AI42,AE40:AH49,2,FALSE)</f>
        <v>6</v>
      </c>
      <c r="AK42">
        <f ca="1">VLOOKUP(AI42,AE40:AH49,3,FALSE)</f>
        <v>1</v>
      </c>
      <c r="AL42">
        <f ca="1">VLOOKUP(AI42,AE40:AH49,4,FALSE)</f>
        <v>4</v>
      </c>
    </row>
    <row r="43" spans="6:38" x14ac:dyDescent="0.2">
      <c r="F43" t="str">
        <f ca="1">AI31</f>
        <v>FUERZA QUIMICA</v>
      </c>
      <c r="J43">
        <f ca="1">VLOOKUP(F43,$F$16:$M$25,8,FALSE)</f>
        <v>0</v>
      </c>
      <c r="K43">
        <f ca="1">VLOOKUP(F43,$F$16:$M$25,6,FALSE)</f>
        <v>0</v>
      </c>
      <c r="L43">
        <f ca="1">VLOOKUP(F43,$F$16:$M$25,7,FALSE)</f>
        <v>6</v>
      </c>
      <c r="M43">
        <f ca="1">K43-L43</f>
        <v>-6</v>
      </c>
      <c r="O43" t="str">
        <f ca="1">F43</f>
        <v>FUERZA QUIMICA</v>
      </c>
      <c r="P43">
        <f ca="1">VLOOKUP(O43,$F$40:$M$49,5,FALSE)</f>
        <v>0</v>
      </c>
      <c r="Q43">
        <f ca="1">VLOOKUP(O43,$F$40:$M$49,8,FALSE)</f>
        <v>-6</v>
      </c>
      <c r="R43">
        <f ca="1">VLOOKUP(O43,$F$40:$M$49,6,FALSE)</f>
        <v>0</v>
      </c>
      <c r="S43" t="str">
        <f ca="1">O43</f>
        <v>FUERZA QUIMICA</v>
      </c>
      <c r="T43">
        <f ca="1">VLOOKUP(S43,$O$40:$R$49,2,FALSE)</f>
        <v>0</v>
      </c>
      <c r="U43">
        <f ca="1">VLOOKUP(S43,$O$40:$R$49,3,FALSE)</f>
        <v>-6</v>
      </c>
      <c r="V43">
        <f ca="1">VLOOKUP(S43,$O$40:$R$49,4,FALSE)</f>
        <v>0</v>
      </c>
      <c r="W43" t="str">
        <f ca="1">IF(AND(T40=T43,U40=U43,V43&gt;V40),S40,S43)</f>
        <v>FUERZA QUIMICA</v>
      </c>
      <c r="X43">
        <f ca="1">VLOOKUP(W43,$S$40:$V$49,2,FALSE)</f>
        <v>0</v>
      </c>
      <c r="Y43">
        <f ca="1">VLOOKUP(W43,$S$40:$V$49,3,FALSE)</f>
        <v>-6</v>
      </c>
      <c r="Z43">
        <f ca="1">VLOOKUP(W43,$S$40:$V$49,4,FALSE)</f>
        <v>0</v>
      </c>
      <c r="AA43" t="str">
        <f ca="1">W43</f>
        <v>FUERZA QUIMICA</v>
      </c>
      <c r="AB43">
        <f ca="1">VLOOKUP(AA43,W40:Z49,2,FALSE)</f>
        <v>0</v>
      </c>
      <c r="AC43">
        <f ca="1">VLOOKUP(AA43,W40:Z49,3,FALSE)</f>
        <v>-6</v>
      </c>
      <c r="AD43">
        <f ca="1">VLOOKUP(AA43,W40:Z49,4,FALSE)</f>
        <v>0</v>
      </c>
      <c r="AE43" t="str">
        <f ca="1">IF(AND(AB41=AB43,AC41=AC43,AD43&gt;AD41),AA41,AA43)</f>
        <v>FUERZA QUIMICA</v>
      </c>
      <c r="AF43">
        <f ca="1">VLOOKUP(AE43,AA40:AD49,2,FALSE)</f>
        <v>0</v>
      </c>
      <c r="AG43">
        <f ca="1">VLOOKUP(AE43,AA40:AD49,3,FALSE)</f>
        <v>-6</v>
      </c>
      <c r="AH43">
        <f ca="1">VLOOKUP(AE43,AA40:AD49,4,FALSE)</f>
        <v>0</v>
      </c>
      <c r="AI43" t="str">
        <f ca="1">IF(AND(AF42=AF43,AG42=AG43,AH43&gt;AH42),AE42,AE43)</f>
        <v>FUERZA QUIMICA</v>
      </c>
      <c r="AJ43">
        <f ca="1">VLOOKUP(AI43,AE40:AH49,2,FALSE)</f>
        <v>0</v>
      </c>
      <c r="AK43">
        <f ca="1">VLOOKUP(AI43,AE40:AH49,3,FALSE)</f>
        <v>-6</v>
      </c>
      <c r="AL43">
        <f ca="1"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 ca="1">AI40</f>
        <v>FEBQ</v>
      </c>
      <c r="G52">
        <f ca="1">VLOOKUP(F52,$F$16:$M$25,2,FALSE)</f>
        <v>3</v>
      </c>
      <c r="H52">
        <f ca="1">VLOOKUP(F52,$F$16:$M$25,3,FALSE)</f>
        <v>2</v>
      </c>
      <c r="I52">
        <f ca="1">VLOOKUP(F52,$F$16:$M$25,4,FALSE)</f>
        <v>0</v>
      </c>
      <c r="J52">
        <f ca="1">VLOOKUP(F52,$F$16:$M$25,5,FALSE)</f>
        <v>1</v>
      </c>
      <c r="K52">
        <f ca="1">VLOOKUP(F52,$F$16:$M$25,6,FALSE)</f>
        <v>5</v>
      </c>
      <c r="L52">
        <f ca="1">VLOOKUP(F52,$F$16:$M$25,7,FALSE)</f>
        <v>2</v>
      </c>
      <c r="M52">
        <f ca="1">VLOOKUP(F52,$F$16:$M$25,8,FALSE)</f>
        <v>6</v>
      </c>
    </row>
    <row r="53" spans="6:13" x14ac:dyDescent="0.2">
      <c r="F53" t="str">
        <f ca="1">AI41</f>
        <v>FC</v>
      </c>
      <c r="G53">
        <f ca="1">VLOOKUP(F53,$F$16:$M$25,2,FALSE)</f>
        <v>3</v>
      </c>
      <c r="H53">
        <f ca="1">VLOOKUP(F53,$F$16:$M$25,3,FALSE)</f>
        <v>2</v>
      </c>
      <c r="I53">
        <f ca="1">VLOOKUP(F53,$F$16:$M$25,4,FALSE)</f>
        <v>0</v>
      </c>
      <c r="J53">
        <f ca="1">VLOOKUP(F53,$F$16:$M$25,5,FALSE)</f>
        <v>1</v>
      </c>
      <c r="K53">
        <f ca="1">VLOOKUP(F53,$F$16:$M$25,6,FALSE)</f>
        <v>4</v>
      </c>
      <c r="L53">
        <f ca="1">VLOOKUP(F53,$F$16:$M$25,7,FALSE)</f>
        <v>2</v>
      </c>
      <c r="M53">
        <f ca="1">VLOOKUP(F53,$F$16:$M$25,8,FALSE)</f>
        <v>6</v>
      </c>
    </row>
    <row r="54" spans="6:13" x14ac:dyDescent="0.2">
      <c r="F54" t="str">
        <f ca="1">AI42</f>
        <v>BORBOTONES V.C.</v>
      </c>
      <c r="G54">
        <f ca="1">VLOOKUP(F54,$F$16:$M$25,2,FALSE)</f>
        <v>3</v>
      </c>
      <c r="H54">
        <f ca="1">VLOOKUP(F54,$F$16:$M$25,3,FALSE)</f>
        <v>2</v>
      </c>
      <c r="I54">
        <f ca="1">VLOOKUP(F54,$F$16:$M$25,4,FALSE)</f>
        <v>0</v>
      </c>
      <c r="J54">
        <f ca="1">VLOOKUP(F54,$F$16:$M$25,5,FALSE)</f>
        <v>1</v>
      </c>
      <c r="K54">
        <f ca="1">VLOOKUP(F54,$F$16:$M$25,6,FALSE)</f>
        <v>4</v>
      </c>
      <c r="L54">
        <f ca="1">VLOOKUP(F54,$F$16:$M$25,7,FALSE)</f>
        <v>3</v>
      </c>
      <c r="M54">
        <f ca="1">VLOOKUP(F54,$F$16:$M$25,8,FALSE)</f>
        <v>6</v>
      </c>
    </row>
    <row r="55" spans="6:13" x14ac:dyDescent="0.2">
      <c r="F55" t="str">
        <f ca="1">AI43</f>
        <v>FUERZA QUIMICA</v>
      </c>
      <c r="G55">
        <f ca="1">VLOOKUP(F55,$F$16:$M$25,2,FALSE)</f>
        <v>3</v>
      </c>
      <c r="H55">
        <f ca="1">VLOOKUP(F55,$F$16:$M$25,3,FALSE)</f>
        <v>0</v>
      </c>
      <c r="I55">
        <f ca="1">VLOOKUP(F55,$F$16:$M$25,4,FALSE)</f>
        <v>0</v>
      </c>
      <c r="J55">
        <f ca="1">VLOOKUP(F55,$F$16:$M$25,5,FALSE)</f>
        <v>3</v>
      </c>
      <c r="K55">
        <f ca="1">VLOOKUP(F55,$F$16:$M$25,6,FALSE)</f>
        <v>0</v>
      </c>
      <c r="L55">
        <f ca="1">VLOOKUP(F55,$F$16:$M$25,7,FALSE)</f>
        <v>6</v>
      </c>
      <c r="M55">
        <f ca="1"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AL55"/>
  <sheetViews>
    <sheetView workbookViewId="0">
      <pane xSplit="5" topLeftCell="F1" activePane="topRight" state="frozen"/>
      <selection activeCell="O28" sqref="O28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E -'!Q7&lt;&gt;"",'- E -'!Q7,"")</f>
        <v>Suiza</v>
      </c>
      <c r="N2" t="str">
        <f>IF('- E -'!Q9&lt;&gt;"",'- E -'!Q9,"")</f>
        <v>Ecuador</v>
      </c>
      <c r="U2" t="str">
        <f>IF('- E -'!Q11&lt;&gt;"",'- E -'!Q11,"")</f>
        <v>Francia</v>
      </c>
      <c r="AB2" t="str">
        <f>IF('- E -'!Q13&lt;&gt;"",'- E -'!Q13,"")</f>
        <v>Honduras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 ca="1">'- E -'!B6</f>
        <v>Suiza</v>
      </c>
      <c r="B4" s="1" t="str">
        <f>IF('- E -'!C6&lt;&gt;"",'- E -'!C6,"")</f>
        <v/>
      </c>
      <c r="C4" s="1" t="str">
        <f>'- E -'!D6</f>
        <v>-</v>
      </c>
      <c r="D4" s="1" t="str">
        <f>IF('- E -'!E6&lt;&gt;"",'- E -'!E6,"")</f>
        <v/>
      </c>
      <c r="E4" s="3" t="str">
        <f ca="1">'- E -'!F6</f>
        <v>Ecuador</v>
      </c>
      <c r="F4" s="1">
        <f>COUNTBLANK('- E -'!C6:'- E -'!E6)</f>
        <v>2</v>
      </c>
      <c r="G4">
        <f t="shared" ref="G4:G9" ca="1" si="0">IF(AND(F4=0,OR($A4=$G$2,$E4=$G$2)),1,0)</f>
        <v>0</v>
      </c>
      <c r="H4">
        <f t="shared" ref="H4:H9" ca="1" si="1">IF(AND(F4=0,OR(AND($A4=$G$2,$B4&gt;$D4),AND($E4=$G$2,$D4&gt;$B4))),1,0)</f>
        <v>0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0</v>
      </c>
      <c r="K4">
        <f t="shared" ref="K4:K9" si="4">IF(F4&gt;0,0,IF($A4=$G$2,$B4,IF($E4=$G$2,$D4,0)))</f>
        <v>0</v>
      </c>
      <c r="L4">
        <f t="shared" ref="L4:L9" si="5">IF(F4&gt;0,0,IF($A4=$G$2,$D4,IF($E4=$G$2,$B4,0)))</f>
        <v>0</v>
      </c>
      <c r="N4">
        <f t="shared" ref="N4:N9" ca="1" si="6">IF(AND(F4=0,OR($A4=$N$2,$E4=$N$2)),1,0)</f>
        <v>0</v>
      </c>
      <c r="O4">
        <f t="shared" ref="O4:O9" ca="1" si="7">IF(AND(F4=0,OR(AND($A4=$N$2,$B4&gt;$D4),AND($E4=$N$2,$D4&gt;$B4))),1,0)</f>
        <v>0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0</v>
      </c>
      <c r="R4">
        <f t="shared" ref="R4:R9" si="10">IF(F4&gt;0,0,IF($A4=$N$2,$B4,IF($E4=$N$2,$D4,0)))</f>
        <v>0</v>
      </c>
      <c r="S4">
        <f t="shared" ref="S4:S9" si="11">IF(F4&gt;0,0,IF($A4=$N$2,$D4,IF($E4=$N$2,$B4,0)))</f>
        <v>0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si="16">IF(F4&gt;0,0,IF($A4=$U$2,$B4,IF($E4=$U$2,$D4,0)))</f>
        <v>0</v>
      </c>
      <c r="Z4">
        <f t="shared" ref="Z4:Z9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si="22">IF(F4&gt;0,0,IF($A4=$AB$2,$B4,IF($E4=$AB$2,$D4,0)))</f>
        <v>0</v>
      </c>
      <c r="AG4">
        <f t="shared" ref="AG4:AG9" si="23">IF(F4&gt;0,0,IF($A4=$AB$2,$D4,IF($E4=$AB$2,$B4,0)))</f>
        <v>0</v>
      </c>
    </row>
    <row r="5" spans="1:36" x14ac:dyDescent="0.2">
      <c r="A5" s="2" t="str">
        <f ca="1">'- E -'!B7</f>
        <v>Francia</v>
      </c>
      <c r="B5" s="1" t="str">
        <f>IF('- E -'!C7&lt;&gt;"",'- E -'!C7,"")</f>
        <v/>
      </c>
      <c r="C5" s="1" t="str">
        <f>'- E -'!D7</f>
        <v>-</v>
      </c>
      <c r="D5" s="1" t="str">
        <f>IF('- E -'!E7&lt;&gt;"",'- E -'!E7,"")</f>
        <v/>
      </c>
      <c r="E5" s="3" t="str">
        <f ca="1">'- E -'!F7</f>
        <v>Honduras</v>
      </c>
      <c r="F5" s="1">
        <f>COUNTBLANK('- E -'!C7:'- E -'!E7)</f>
        <v>2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si="4"/>
        <v>0</v>
      </c>
      <c r="L5">
        <f t="shared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si="10"/>
        <v>0</v>
      </c>
      <c r="S5">
        <f t="shared" si="11"/>
        <v>0</v>
      </c>
      <c r="U5">
        <f t="shared" ca="1" si="12"/>
        <v>0</v>
      </c>
      <c r="V5">
        <f t="shared" ca="1" si="13"/>
        <v>0</v>
      </c>
      <c r="W5">
        <f t="shared" ca="1" si="14"/>
        <v>0</v>
      </c>
      <c r="X5">
        <f t="shared" ca="1" si="15"/>
        <v>0</v>
      </c>
      <c r="Y5">
        <f t="shared" si="16"/>
        <v>0</v>
      </c>
      <c r="Z5">
        <f t="shared" si="17"/>
        <v>0</v>
      </c>
      <c r="AB5">
        <f t="shared" ca="1" si="18"/>
        <v>0</v>
      </c>
      <c r="AC5">
        <f t="shared" ca="1" si="19"/>
        <v>0</v>
      </c>
      <c r="AD5">
        <f t="shared" ca="1" si="20"/>
        <v>0</v>
      </c>
      <c r="AE5">
        <f t="shared" ca="1" si="21"/>
        <v>0</v>
      </c>
      <c r="AF5">
        <f t="shared" si="22"/>
        <v>0</v>
      </c>
      <c r="AG5">
        <f t="shared" si="23"/>
        <v>0</v>
      </c>
    </row>
    <row r="6" spans="1:36" x14ac:dyDescent="0.2">
      <c r="A6" s="2" t="str">
        <f ca="1">'- E -'!B8</f>
        <v>Suiza</v>
      </c>
      <c r="B6" s="1" t="str">
        <f>IF('- E -'!C8&lt;&gt;"",'- E -'!C8,"")</f>
        <v/>
      </c>
      <c r="C6" s="1" t="str">
        <f>'- E -'!D8</f>
        <v>-</v>
      </c>
      <c r="D6" s="1" t="str">
        <f>IF('- E -'!E8&lt;&gt;"",'- E -'!E8,"")</f>
        <v/>
      </c>
      <c r="E6" s="3" t="str">
        <f ca="1">'- E -'!F8</f>
        <v>Francia</v>
      </c>
      <c r="F6" s="1">
        <f>COUNTBLANK('- E -'!C8:'- E -'!E8)</f>
        <v>2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si="4"/>
        <v>0</v>
      </c>
      <c r="L6">
        <f t="shared" si="5"/>
        <v>0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si="10"/>
        <v>0</v>
      </c>
      <c r="S6">
        <f t="shared" si="11"/>
        <v>0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si="16"/>
        <v>0</v>
      </c>
      <c r="Z6">
        <f t="shared" si="17"/>
        <v>0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si="22"/>
        <v>0</v>
      </c>
      <c r="AG6">
        <f t="shared" si="23"/>
        <v>0</v>
      </c>
    </row>
    <row r="7" spans="1:36" x14ac:dyDescent="0.2">
      <c r="A7" s="2" t="str">
        <f ca="1">'- E -'!B9</f>
        <v>Honduras</v>
      </c>
      <c r="B7" s="1" t="str">
        <f>IF('- E -'!C9&lt;&gt;"",'- E -'!C9,"")</f>
        <v/>
      </c>
      <c r="C7" s="1" t="str">
        <f>'- E -'!D9</f>
        <v>-</v>
      </c>
      <c r="D7" s="1" t="str">
        <f>IF('- E -'!E9&lt;&gt;"",'- E -'!E9,"")</f>
        <v/>
      </c>
      <c r="E7" s="3" t="str">
        <f ca="1">'- E -'!F9</f>
        <v>Ecuador</v>
      </c>
      <c r="F7" s="1">
        <f>COUNTBLANK('- E -'!C9:'- E -'!E9)</f>
        <v>2</v>
      </c>
      <c r="G7">
        <f t="shared" ca="1" si="0"/>
        <v>0</v>
      </c>
      <c r="H7">
        <f t="shared" ca="1" si="1"/>
        <v>0</v>
      </c>
      <c r="I7">
        <f t="shared" ca="1" si="2"/>
        <v>0</v>
      </c>
      <c r="J7">
        <f t="shared" ca="1" si="3"/>
        <v>0</v>
      </c>
      <c r="K7">
        <f t="shared" si="4"/>
        <v>0</v>
      </c>
      <c r="L7">
        <f t="shared" si="5"/>
        <v>0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si="10"/>
        <v>0</v>
      </c>
      <c r="S7">
        <f t="shared" si="11"/>
        <v>0</v>
      </c>
      <c r="U7">
        <f t="shared" ca="1" si="12"/>
        <v>0</v>
      </c>
      <c r="V7">
        <f t="shared" ca="1" si="13"/>
        <v>0</v>
      </c>
      <c r="W7">
        <f t="shared" ca="1" si="14"/>
        <v>0</v>
      </c>
      <c r="X7">
        <f t="shared" ca="1" si="15"/>
        <v>0</v>
      </c>
      <c r="Y7">
        <f t="shared" si="16"/>
        <v>0</v>
      </c>
      <c r="Z7">
        <f t="shared" si="17"/>
        <v>0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si="22"/>
        <v>0</v>
      </c>
      <c r="AG7">
        <f t="shared" si="23"/>
        <v>0</v>
      </c>
    </row>
    <row r="8" spans="1:36" x14ac:dyDescent="0.2">
      <c r="A8" s="2" t="str">
        <f ca="1">'- E -'!B10</f>
        <v>Ecuador</v>
      </c>
      <c r="B8" s="1" t="str">
        <f>IF('- E -'!C10&lt;&gt;"",'- E -'!C10,"")</f>
        <v/>
      </c>
      <c r="C8" s="1" t="str">
        <f>'- E -'!D10</f>
        <v>-</v>
      </c>
      <c r="D8" s="1" t="str">
        <f>IF('- E -'!E10&lt;&gt;"",'- E -'!E10,"")</f>
        <v/>
      </c>
      <c r="E8" s="3" t="str">
        <f ca="1">'- E -'!F10</f>
        <v>Francia</v>
      </c>
      <c r="F8" s="1">
        <f>COUNTBLANK('- E -'!C10:'- E -'!E10)</f>
        <v>2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si="4"/>
        <v>0</v>
      </c>
      <c r="L8">
        <f t="shared" si="5"/>
        <v>0</v>
      </c>
      <c r="N8">
        <f t="shared" ca="1" si="6"/>
        <v>0</v>
      </c>
      <c r="O8">
        <f t="shared" ca="1" si="7"/>
        <v>0</v>
      </c>
      <c r="P8">
        <f t="shared" ca="1" si="8"/>
        <v>0</v>
      </c>
      <c r="Q8">
        <f t="shared" ca="1" si="9"/>
        <v>0</v>
      </c>
      <c r="R8">
        <f t="shared" si="10"/>
        <v>0</v>
      </c>
      <c r="S8">
        <f t="shared" si="11"/>
        <v>0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si="16"/>
        <v>0</v>
      </c>
      <c r="Z8">
        <f t="shared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si="22"/>
        <v>0</v>
      </c>
      <c r="AG8">
        <f t="shared" si="23"/>
        <v>0</v>
      </c>
    </row>
    <row r="9" spans="1:36" x14ac:dyDescent="0.2">
      <c r="A9" s="2" t="str">
        <f ca="1">'- E -'!B11</f>
        <v>Honduras</v>
      </c>
      <c r="B9" s="1" t="str">
        <f>IF('- E -'!C11&lt;&gt;"",'- E -'!C11,"")</f>
        <v/>
      </c>
      <c r="C9" s="1" t="str">
        <f>'- E -'!D11</f>
        <v>-</v>
      </c>
      <c r="D9" s="1" t="str">
        <f>IF('- E -'!E11&lt;&gt;"",'- E -'!E11,"")</f>
        <v/>
      </c>
      <c r="E9" s="3" t="str">
        <f ca="1">'- E -'!F11</f>
        <v>Suiza</v>
      </c>
      <c r="F9" s="1">
        <f>COUNTBLANK('- E -'!C11:'- E -'!E11)</f>
        <v>2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si="4"/>
        <v>0</v>
      </c>
      <c r="L9">
        <f t="shared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si="10"/>
        <v>0</v>
      </c>
      <c r="S9">
        <f t="shared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si="16"/>
        <v>0</v>
      </c>
      <c r="Z9">
        <f t="shared" si="17"/>
        <v>0</v>
      </c>
      <c r="AB9">
        <f t="shared" ca="1" si="18"/>
        <v>0</v>
      </c>
      <c r="AC9">
        <f t="shared" ca="1" si="19"/>
        <v>0</v>
      </c>
      <c r="AD9">
        <f t="shared" ca="1" si="20"/>
        <v>0</v>
      </c>
      <c r="AE9">
        <f t="shared" ca="1" si="21"/>
        <v>0</v>
      </c>
      <c r="AF9">
        <f t="shared" si="22"/>
        <v>0</v>
      </c>
      <c r="AG9">
        <f t="shared" si="23"/>
        <v>0</v>
      </c>
    </row>
    <row r="10" spans="1:36" x14ac:dyDescent="0.2">
      <c r="G10">
        <f t="shared" ref="G10:L10" ca="1" si="24">SUM(G4:G9)</f>
        <v>0</v>
      </c>
      <c r="H10">
        <f t="shared" ca="1" si="24"/>
        <v>0</v>
      </c>
      <c r="I10">
        <f t="shared" ca="1" si="24"/>
        <v>0</v>
      </c>
      <c r="J10">
        <f t="shared" ca="1" si="24"/>
        <v>0</v>
      </c>
      <c r="K10">
        <f t="shared" si="24"/>
        <v>0</v>
      </c>
      <c r="L10">
        <f t="shared" si="24"/>
        <v>0</v>
      </c>
      <c r="M10">
        <f ca="1">H10*3+I10</f>
        <v>0</v>
      </c>
      <c r="N10">
        <f t="shared" ref="N10:S10" ca="1" si="25">SUM(N4:N9)</f>
        <v>0</v>
      </c>
      <c r="O10">
        <f t="shared" ca="1" si="25"/>
        <v>0</v>
      </c>
      <c r="P10">
        <f t="shared" ca="1" si="25"/>
        <v>0</v>
      </c>
      <c r="Q10">
        <f t="shared" ca="1" si="25"/>
        <v>0</v>
      </c>
      <c r="R10">
        <f t="shared" si="25"/>
        <v>0</v>
      </c>
      <c r="S10">
        <f t="shared" si="25"/>
        <v>0</v>
      </c>
      <c r="T10">
        <f ca="1">O10*3+P10</f>
        <v>0</v>
      </c>
      <c r="U10">
        <f t="shared" ref="U10:Z10" ca="1" si="26">SUM(U4:U9)</f>
        <v>0</v>
      </c>
      <c r="V10">
        <f t="shared" ca="1" si="26"/>
        <v>0</v>
      </c>
      <c r="W10">
        <f t="shared" ca="1" si="26"/>
        <v>0</v>
      </c>
      <c r="X10">
        <f t="shared" ca="1" si="26"/>
        <v>0</v>
      </c>
      <c r="Y10">
        <f t="shared" si="26"/>
        <v>0</v>
      </c>
      <c r="Z10">
        <f t="shared" si="26"/>
        <v>0</v>
      </c>
      <c r="AA10">
        <f ca="1">V10*3+W10</f>
        <v>0</v>
      </c>
      <c r="AB10">
        <f t="shared" ref="AB10:AG10" ca="1" si="27">SUM(AB4:AB9)</f>
        <v>0</v>
      </c>
      <c r="AC10">
        <f t="shared" ca="1" si="27"/>
        <v>0</v>
      </c>
      <c r="AD10">
        <f t="shared" ca="1" si="27"/>
        <v>0</v>
      </c>
      <c r="AE10">
        <f t="shared" ca="1" si="27"/>
        <v>0</v>
      </c>
      <c r="AF10">
        <f t="shared" si="27"/>
        <v>0</v>
      </c>
      <c r="AG10">
        <f t="shared" si="27"/>
        <v>0</v>
      </c>
      <c r="AH10">
        <f ca="1">AC10*3+AD10</f>
        <v>0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Suiza</v>
      </c>
      <c r="G16">
        <f t="shared" ref="G16:M16" ca="1" si="28">G10</f>
        <v>0</v>
      </c>
      <c r="H16">
        <f t="shared" ca="1" si="28"/>
        <v>0</v>
      </c>
      <c r="I16">
        <f t="shared" ca="1" si="28"/>
        <v>0</v>
      </c>
      <c r="J16">
        <f t="shared" ca="1" si="28"/>
        <v>0</v>
      </c>
      <c r="K16">
        <f t="shared" si="28"/>
        <v>0</v>
      </c>
      <c r="L16">
        <f t="shared" si="28"/>
        <v>0</v>
      </c>
      <c r="M16">
        <f t="shared" ca="1" si="28"/>
        <v>0</v>
      </c>
      <c r="O16" t="str">
        <f ca="1">IF($M16&gt;=$M17,$F16,$F17)</f>
        <v>Suiza</v>
      </c>
      <c r="P16">
        <f ca="1">VLOOKUP(O16,$F$16:$M$25,8,FALSE)</f>
        <v>0</v>
      </c>
      <c r="S16" t="str">
        <f ca="1">IF($P16&gt;=$P18,$O16,$O18)</f>
        <v>Suiza</v>
      </c>
      <c r="T16">
        <f ca="1">VLOOKUP(S16,$O$16:$P$25,2,FALSE)</f>
        <v>0</v>
      </c>
      <c r="W16" t="str">
        <f ca="1">IF($T16&gt;=$T19,$S16,$S19)</f>
        <v>Suiza</v>
      </c>
      <c r="X16">
        <f ca="1">VLOOKUP(W16,$S$16:$T$25,2,FALSE)</f>
        <v>0</v>
      </c>
      <c r="AA16" t="str">
        <f ca="1">W16</f>
        <v>Suiza</v>
      </c>
      <c r="AB16">
        <f ca="1">VLOOKUP(AA16,W16:X25,2,FALSE)</f>
        <v>0</v>
      </c>
      <c r="AE16" t="str">
        <f ca="1">AA16</f>
        <v>Suiza</v>
      </c>
      <c r="AF16">
        <f ca="1">VLOOKUP(AE16,AA16:AB25,2,FALSE)</f>
        <v>0</v>
      </c>
      <c r="AI16" t="str">
        <f ca="1">AE16</f>
        <v>Suiza</v>
      </c>
      <c r="AJ16">
        <f ca="1">VLOOKUP(AI16,AE16:AF25,2,FALSE)</f>
        <v>0</v>
      </c>
    </row>
    <row r="17" spans="6:37" x14ac:dyDescent="0.2">
      <c r="F17" t="str">
        <f>N2</f>
        <v>Ecuador</v>
      </c>
      <c r="G17">
        <f t="shared" ref="G17:M17" ca="1" si="29">N10</f>
        <v>0</v>
      </c>
      <c r="H17">
        <f t="shared" ca="1" si="29"/>
        <v>0</v>
      </c>
      <c r="I17">
        <f t="shared" ca="1" si="29"/>
        <v>0</v>
      </c>
      <c r="J17">
        <f t="shared" ca="1" si="29"/>
        <v>0</v>
      </c>
      <c r="K17">
        <f t="shared" si="29"/>
        <v>0</v>
      </c>
      <c r="L17">
        <f t="shared" si="29"/>
        <v>0</v>
      </c>
      <c r="M17">
        <f t="shared" ca="1" si="29"/>
        <v>0</v>
      </c>
      <c r="O17" t="str">
        <f ca="1">IF($M17&lt;=$M16,$F17,$F16)</f>
        <v>Ecuador</v>
      </c>
      <c r="P17">
        <f ca="1">VLOOKUP(O17,$F$16:$M$25,8,FALSE)</f>
        <v>0</v>
      </c>
      <c r="S17" t="str">
        <f ca="1">O17</f>
        <v>Ecuador</v>
      </c>
      <c r="T17">
        <f ca="1">VLOOKUP(S17,$O$16:$P$25,2,FALSE)</f>
        <v>0</v>
      </c>
      <c r="W17" t="str">
        <f ca="1">S17</f>
        <v>Ecuador</v>
      </c>
      <c r="X17">
        <f ca="1">VLOOKUP(W17,$S$16:$T$25,2,FALSE)</f>
        <v>0</v>
      </c>
      <c r="AA17" t="str">
        <f ca="1">IF(X17&gt;=X18,W17,W18)</f>
        <v>Ecuador</v>
      </c>
      <c r="AB17">
        <f ca="1">VLOOKUP(AA17,W16:X25,2,FALSE)</f>
        <v>0</v>
      </c>
      <c r="AE17" t="str">
        <f ca="1">IF(AB17&gt;=AB19,AA17,AA19)</f>
        <v>Ecuador</v>
      </c>
      <c r="AF17">
        <f ca="1">VLOOKUP(AE17,AA16:AB25,2,FALSE)</f>
        <v>0</v>
      </c>
      <c r="AI17" t="str">
        <f ca="1">AE17</f>
        <v>Ecuador</v>
      </c>
      <c r="AJ17">
        <f ca="1">VLOOKUP(AI17,AE16:AF25,2,FALSE)</f>
        <v>0</v>
      </c>
    </row>
    <row r="18" spans="6:37" x14ac:dyDescent="0.2">
      <c r="F18" t="str">
        <f>U2</f>
        <v>Francia</v>
      </c>
      <c r="G18">
        <f t="shared" ref="G18:M18" ca="1" si="30">U10</f>
        <v>0</v>
      </c>
      <c r="H18">
        <f t="shared" ca="1" si="30"/>
        <v>0</v>
      </c>
      <c r="I18">
        <f t="shared" ca="1" si="30"/>
        <v>0</v>
      </c>
      <c r="J18">
        <f t="shared" ca="1" si="30"/>
        <v>0</v>
      </c>
      <c r="K18">
        <f t="shared" si="30"/>
        <v>0</v>
      </c>
      <c r="L18">
        <f t="shared" si="30"/>
        <v>0</v>
      </c>
      <c r="M18">
        <f t="shared" ca="1" si="30"/>
        <v>0</v>
      </c>
      <c r="O18" t="str">
        <f>F18</f>
        <v>Francia</v>
      </c>
      <c r="P18">
        <f ca="1">VLOOKUP(O18,$F$16:$M$25,8,FALSE)</f>
        <v>0</v>
      </c>
      <c r="S18" t="str">
        <f ca="1">IF($P18&lt;=$P16,$O18,$O16)</f>
        <v>Francia</v>
      </c>
      <c r="T18">
        <f ca="1">VLOOKUP(S18,$O$16:$P$25,2,FALSE)</f>
        <v>0</v>
      </c>
      <c r="W18" t="str">
        <f ca="1">S18</f>
        <v>Francia</v>
      </c>
      <c r="X18">
        <f ca="1">VLOOKUP(W18,$S$16:$T$25,2,FALSE)</f>
        <v>0</v>
      </c>
      <c r="AA18" t="str">
        <f ca="1">IF(X18&lt;=X17,W18,W17)</f>
        <v>Francia</v>
      </c>
      <c r="AB18">
        <f ca="1">VLOOKUP(AA18,W16:X25,2,FALSE)</f>
        <v>0</v>
      </c>
      <c r="AE18" t="str">
        <f ca="1">AA18</f>
        <v>Francia</v>
      </c>
      <c r="AF18">
        <f ca="1">VLOOKUP(AE18,AA16:AB25,2,FALSE)</f>
        <v>0</v>
      </c>
      <c r="AI18" t="str">
        <f ca="1">IF(AF18&gt;=AF19,AE18,AE19)</f>
        <v>Francia</v>
      </c>
      <c r="AJ18">
        <f ca="1">VLOOKUP(AI18,AE16:AF25,2,FALSE)</f>
        <v>0</v>
      </c>
    </row>
    <row r="19" spans="6:37" x14ac:dyDescent="0.2">
      <c r="F19" t="str">
        <f>AB2</f>
        <v>Honduras</v>
      </c>
      <c r="G19">
        <f t="shared" ref="G19:M19" ca="1" si="31">AB10</f>
        <v>0</v>
      </c>
      <c r="H19">
        <f t="shared" ca="1" si="31"/>
        <v>0</v>
      </c>
      <c r="I19">
        <f t="shared" ca="1" si="31"/>
        <v>0</v>
      </c>
      <c r="J19">
        <f t="shared" ca="1" si="31"/>
        <v>0</v>
      </c>
      <c r="K19">
        <f t="shared" si="31"/>
        <v>0</v>
      </c>
      <c r="L19">
        <f t="shared" si="31"/>
        <v>0</v>
      </c>
      <c r="M19">
        <f t="shared" ca="1" si="31"/>
        <v>0</v>
      </c>
      <c r="O19" t="str">
        <f>F19</f>
        <v>Honduras</v>
      </c>
      <c r="P19">
        <f ca="1">VLOOKUP(O19,$F$16:$M$25,8,FALSE)</f>
        <v>0</v>
      </c>
      <c r="S19" t="str">
        <f>O19</f>
        <v>Honduras</v>
      </c>
      <c r="T19">
        <f ca="1">VLOOKUP(S19,$O$16:$P$25,2,FALSE)</f>
        <v>0</v>
      </c>
      <c r="W19" t="str">
        <f ca="1">IF($T19&lt;=$T16,$S19,$S16)</f>
        <v>Honduras</v>
      </c>
      <c r="X19">
        <f ca="1">VLOOKUP(W19,$S$16:$T$25,2,FALSE)</f>
        <v>0</v>
      </c>
      <c r="AA19" t="str">
        <f ca="1">W19</f>
        <v>Honduras</v>
      </c>
      <c r="AB19">
        <f ca="1">VLOOKUP(AA19,W16:X25,2,FALSE)</f>
        <v>0</v>
      </c>
      <c r="AE19" t="str">
        <f ca="1">IF(AB19&lt;=AB17,AA19,AA17)</f>
        <v>Honduras</v>
      </c>
      <c r="AF19">
        <f ca="1">VLOOKUP(AE19,AA16:AB25,2,FALSE)</f>
        <v>0</v>
      </c>
      <c r="AI19" t="str">
        <f ca="1">IF(AF19&lt;=AF18,AE19,AE18)</f>
        <v>Honduras</v>
      </c>
      <c r="AJ19">
        <f ca="1">VLOOKUP(AI19,AE16:AF25,2,FALSE)</f>
        <v>0</v>
      </c>
    </row>
    <row r="28" spans="6:37" x14ac:dyDescent="0.2">
      <c r="F28" t="str">
        <f ca="1">AI16</f>
        <v>Suiza</v>
      </c>
      <c r="J28">
        <f ca="1">AJ16</f>
        <v>0</v>
      </c>
      <c r="K28">
        <f ca="1">VLOOKUP(AI16,$F$16:$M$25,6,FALSE)</f>
        <v>0</v>
      </c>
      <c r="L28">
        <f ca="1">VLOOKUP(AI16,$F$16:$M$25,7,FALSE)</f>
        <v>0</v>
      </c>
      <c r="M28">
        <f ca="1">K28-L28</f>
        <v>0</v>
      </c>
      <c r="O28" t="str">
        <f ca="1">IF(AND($J28=$J29,$M29&gt;$M28),$F29,$F28)</f>
        <v>Suiza</v>
      </c>
      <c r="P28">
        <f ca="1">VLOOKUP(O28,$F$28:$M$37,5,FALSE)</f>
        <v>0</v>
      </c>
      <c r="Q28">
        <f ca="1">VLOOKUP(O28,$F$28:$M$37,8,FALSE)</f>
        <v>0</v>
      </c>
      <c r="S28" t="str">
        <f ca="1">IF(AND(P28=P30,Q30&gt;Q28),O30,O28)</f>
        <v>Suiza</v>
      </c>
      <c r="T28">
        <f ca="1">VLOOKUP(S28,$O$28:$Q$37,2,FALSE)</f>
        <v>0</v>
      </c>
      <c r="U28">
        <f ca="1">VLOOKUP(S28,$O$28:$Q$37,3,FALSE)</f>
        <v>0</v>
      </c>
      <c r="W28" t="str">
        <f ca="1">IF(AND(T28=T31,U31&gt;U28),S31,S28)</f>
        <v>Suiza</v>
      </c>
      <c r="X28">
        <f ca="1">VLOOKUP(W28,$S$28:$U$37,2,FALSE)</f>
        <v>0</v>
      </c>
      <c r="Y28">
        <f ca="1">VLOOKUP(W28,$S$28:$U$37,3,FALSE)</f>
        <v>0</v>
      </c>
      <c r="AA28" t="str">
        <f ca="1">W28</f>
        <v>Suiza</v>
      </c>
      <c r="AB28">
        <f ca="1">VLOOKUP(AA28,W28:Y37,2,FALSE)</f>
        <v>0</v>
      </c>
      <c r="AC28">
        <f ca="1">VLOOKUP(AA28,W28:Y37,3,FALSE)</f>
        <v>0</v>
      </c>
      <c r="AE28" t="str">
        <f ca="1">AA28</f>
        <v>Suiza</v>
      </c>
      <c r="AF28">
        <f ca="1">VLOOKUP(AE28,AA28:AC37,2,FALSE)</f>
        <v>0</v>
      </c>
      <c r="AG28">
        <f ca="1">VLOOKUP(AE28,AA28:AC37,3,FALSE)</f>
        <v>0</v>
      </c>
      <c r="AI28" t="str">
        <f ca="1">AE28</f>
        <v>Suiza</v>
      </c>
      <c r="AJ28">
        <f ca="1">VLOOKUP(AI28,AE28:AG37,2,FALSE)</f>
        <v>0</v>
      </c>
      <c r="AK28">
        <f ca="1">VLOOKUP(AI28,AE28:AG37,3,FALSE)</f>
        <v>0</v>
      </c>
    </row>
    <row r="29" spans="6:37" x14ac:dyDescent="0.2">
      <c r="F29" t="str">
        <f ca="1">AI17</f>
        <v>Ecuador</v>
      </c>
      <c r="J29">
        <f ca="1">AJ17</f>
        <v>0</v>
      </c>
      <c r="K29">
        <f ca="1">VLOOKUP(AI17,$F$16:$M$25,6,FALSE)</f>
        <v>0</v>
      </c>
      <c r="L29">
        <f ca="1">VLOOKUP(AI17,$F$16:$M$25,7,FALSE)</f>
        <v>0</v>
      </c>
      <c r="M29">
        <f ca="1">K29-L29</f>
        <v>0</v>
      </c>
      <c r="O29" t="str">
        <f ca="1">IF(AND($J28=$J29,$M29&gt;$M28),$F28,$F29)</f>
        <v>Ecuador</v>
      </c>
      <c r="P29">
        <f ca="1">VLOOKUP(O29,$F$28:$M$37,5,FALSE)</f>
        <v>0</v>
      </c>
      <c r="Q29">
        <f ca="1">VLOOKUP(O29,$F$28:$M$37,8,FALSE)</f>
        <v>0</v>
      </c>
      <c r="S29" t="str">
        <f ca="1">O29</f>
        <v>Ecuador</v>
      </c>
      <c r="T29">
        <f ca="1">VLOOKUP(S29,$O$28:$Q$37,2,FALSE)</f>
        <v>0</v>
      </c>
      <c r="U29">
        <f ca="1">VLOOKUP(S29,$O$28:$Q$37,3,FALSE)</f>
        <v>0</v>
      </c>
      <c r="W29" t="str">
        <f ca="1">S29</f>
        <v>Ecuador</v>
      </c>
      <c r="X29">
        <f ca="1">VLOOKUP(W29,$S$28:$U$37,2,FALSE)</f>
        <v>0</v>
      </c>
      <c r="Y29">
        <f ca="1">VLOOKUP(W29,$S$28:$U$37,3,FALSE)</f>
        <v>0</v>
      </c>
      <c r="AA29" t="str">
        <f ca="1">IF(AND(X29=X30,Y30&gt;Y29),W30,W29)</f>
        <v>Ecuador</v>
      </c>
      <c r="AB29">
        <f ca="1">VLOOKUP(AA29,W28:Y37,2,FALSE)</f>
        <v>0</v>
      </c>
      <c r="AC29">
        <f ca="1">VLOOKUP(AA29,W28:Y37,3,FALSE)</f>
        <v>0</v>
      </c>
      <c r="AE29" t="str">
        <f ca="1">IF(AND(AB29=AB31,AC31&gt;AC29),AA31,AA29)</f>
        <v>Ecuador</v>
      </c>
      <c r="AF29">
        <f ca="1">VLOOKUP(AE29,AA28:AC37,2,FALSE)</f>
        <v>0</v>
      </c>
      <c r="AG29">
        <f ca="1">VLOOKUP(AE29,AA28:AC37,3,FALSE)</f>
        <v>0</v>
      </c>
      <c r="AI29" t="str">
        <f ca="1">AE29</f>
        <v>Ecuador</v>
      </c>
      <c r="AJ29">
        <f ca="1">VLOOKUP(AI29,AE28:AG37,2,FALSE)</f>
        <v>0</v>
      </c>
      <c r="AK29">
        <f ca="1">VLOOKUP(AI29,AE28:AG37,3,FALSE)</f>
        <v>0</v>
      </c>
    </row>
    <row r="30" spans="6:37" x14ac:dyDescent="0.2">
      <c r="F30" t="str">
        <f ca="1">AI18</f>
        <v>Francia</v>
      </c>
      <c r="J30">
        <f ca="1">AJ18</f>
        <v>0</v>
      </c>
      <c r="K30">
        <f ca="1">VLOOKUP(AI18,$F$16:$M$25,6,FALSE)</f>
        <v>0</v>
      </c>
      <c r="L30">
        <f ca="1">VLOOKUP(AI18,$F$16:$M$25,7,FALSE)</f>
        <v>0</v>
      </c>
      <c r="M30">
        <f ca="1">K30-L30</f>
        <v>0</v>
      </c>
      <c r="O30" t="str">
        <f ca="1">F30</f>
        <v>Francia</v>
      </c>
      <c r="P30">
        <f ca="1">VLOOKUP(O30,$F$28:$M$37,5,FALSE)</f>
        <v>0</v>
      </c>
      <c r="Q30">
        <f ca="1">VLOOKUP(O30,$F$28:$M$37,8,FALSE)</f>
        <v>0</v>
      </c>
      <c r="S30" t="str">
        <f ca="1">IF(AND($P28=P30,Q30&gt;Q28),O28,O30)</f>
        <v>Francia</v>
      </c>
      <c r="T30">
        <f ca="1">VLOOKUP(S30,$O$28:$Q$37,2,FALSE)</f>
        <v>0</v>
      </c>
      <c r="U30">
        <f ca="1">VLOOKUP(S30,$O$28:$Q$37,3,FALSE)</f>
        <v>0</v>
      </c>
      <c r="W30" t="str">
        <f ca="1">S30</f>
        <v>Francia</v>
      </c>
      <c r="X30">
        <f ca="1">VLOOKUP(W30,$S$28:$U$37,2,FALSE)</f>
        <v>0</v>
      </c>
      <c r="Y30">
        <f ca="1">VLOOKUP(W30,$S$28:$U$37,3,FALSE)</f>
        <v>0</v>
      </c>
      <c r="AA30" t="str">
        <f ca="1">IF(AND(X29=X30,Y30&gt;Y29),W29,W30)</f>
        <v>Francia</v>
      </c>
      <c r="AB30">
        <f ca="1">VLOOKUP(AA30,W28:Y37,2,FALSE)</f>
        <v>0</v>
      </c>
      <c r="AC30">
        <f ca="1">VLOOKUP(AA30,W28:Y37,3,FALSE)</f>
        <v>0</v>
      </c>
      <c r="AE30" t="str">
        <f ca="1">AA30</f>
        <v>Francia</v>
      </c>
      <c r="AF30">
        <f ca="1">VLOOKUP(AE30,AA28:AC37,2,FALSE)</f>
        <v>0</v>
      </c>
      <c r="AG30">
        <f ca="1">VLOOKUP(AE30,AA28:AC37,3,FALSE)</f>
        <v>0</v>
      </c>
      <c r="AI30" t="str">
        <f ca="1">IF(AND(AF30=AF31,AG31&gt;AG30),AE31,AE30)</f>
        <v>Francia</v>
      </c>
      <c r="AJ30">
        <f ca="1">VLOOKUP(AI30,AE28:AG37,2,FALSE)</f>
        <v>0</v>
      </c>
      <c r="AK30">
        <f ca="1">VLOOKUP(AI30,AE28:AG37,3,FALSE)</f>
        <v>0</v>
      </c>
    </row>
    <row r="31" spans="6:37" x14ac:dyDescent="0.2">
      <c r="F31" t="str">
        <f ca="1">AI19</f>
        <v>Honduras</v>
      </c>
      <c r="J31">
        <f ca="1">AJ19</f>
        <v>0</v>
      </c>
      <c r="K31">
        <f ca="1">VLOOKUP(AI19,$F$16:$M$25,6,FALSE)</f>
        <v>0</v>
      </c>
      <c r="L31">
        <f ca="1">VLOOKUP(AI19,$F$16:$M$25,7,FALSE)</f>
        <v>0</v>
      </c>
      <c r="M31">
        <f ca="1">K31-L31</f>
        <v>0</v>
      </c>
      <c r="O31" t="str">
        <f ca="1">F31</f>
        <v>Honduras</v>
      </c>
      <c r="P31">
        <f ca="1">VLOOKUP(O31,$F$28:$M$37,5,FALSE)</f>
        <v>0</v>
      </c>
      <c r="Q31">
        <f ca="1">VLOOKUP(O31,$F$28:$M$37,8,FALSE)</f>
        <v>0</v>
      </c>
      <c r="S31" t="str">
        <f ca="1">O31</f>
        <v>Honduras</v>
      </c>
      <c r="T31">
        <f ca="1">VLOOKUP(S31,$O$28:$Q$37,2,FALSE)</f>
        <v>0</v>
      </c>
      <c r="U31">
        <f ca="1">VLOOKUP(S31,$O$28:$Q$37,3,FALSE)</f>
        <v>0</v>
      </c>
      <c r="W31" t="str">
        <f ca="1">IF(AND(T28=T31,U31&gt;U28),S28,S31)</f>
        <v>Honduras</v>
      </c>
      <c r="X31">
        <f ca="1">VLOOKUP(W31,$S$28:$U$37,2,FALSE)</f>
        <v>0</v>
      </c>
      <c r="Y31">
        <f ca="1">VLOOKUP(W31,$S$28:$U$37,3,FALSE)</f>
        <v>0</v>
      </c>
      <c r="AA31" t="str">
        <f ca="1">W31</f>
        <v>Honduras</v>
      </c>
      <c r="AB31">
        <f ca="1">VLOOKUP(AA31,W28:Y37,2,FALSE)</f>
        <v>0</v>
      </c>
      <c r="AC31">
        <f ca="1">VLOOKUP(AA31,W28:Y37,3,FALSE)</f>
        <v>0</v>
      </c>
      <c r="AE31" t="str">
        <f ca="1">IF(AND(AB29=AB31,AC31&gt;AC29),AA29,AA31)</f>
        <v>Honduras</v>
      </c>
      <c r="AF31">
        <f ca="1">VLOOKUP(AE31,AA28:AC37,2,FALSE)</f>
        <v>0</v>
      </c>
      <c r="AG31">
        <f ca="1">VLOOKUP(AE31,AA28:AC37,3,FALSE)</f>
        <v>0</v>
      </c>
      <c r="AI31" t="str">
        <f ca="1">IF(AND(AF30=AF31,AG31&gt;AG30),AE30,AE31)</f>
        <v>Honduras</v>
      </c>
      <c r="AJ31">
        <f ca="1">VLOOKUP(AI31,AE28:AG37,2,FALSE)</f>
        <v>0</v>
      </c>
      <c r="AK31">
        <f ca="1">VLOOKUP(AI31,AE28:AG37,3,FALSE)</f>
        <v>0</v>
      </c>
    </row>
    <row r="40" spans="6:38" x14ac:dyDescent="0.2">
      <c r="F40" t="str">
        <f ca="1">AI28</f>
        <v>Suiza</v>
      </c>
      <c r="J40">
        <f ca="1">VLOOKUP(F40,$F$16:$M$25,8,FALSE)</f>
        <v>0</v>
      </c>
      <c r="K40">
        <f ca="1">VLOOKUP(F40,$F$16:$M$25,6,FALSE)</f>
        <v>0</v>
      </c>
      <c r="L40">
        <f ca="1">VLOOKUP(F40,$F$16:$M$25,7,FALSE)</f>
        <v>0</v>
      </c>
      <c r="M40">
        <f ca="1">K40-L40</f>
        <v>0</v>
      </c>
      <c r="O40" t="str">
        <f ca="1">IF(AND(J40=J41,M40=M41,K41&gt;K40),F41,F40)</f>
        <v>Suiza</v>
      </c>
      <c r="P40">
        <f ca="1">VLOOKUP(O40,$F$40:$M$49,5,FALSE)</f>
        <v>0</v>
      </c>
      <c r="Q40">
        <f ca="1">VLOOKUP(O40,$F$40:$M$49,8,FALSE)</f>
        <v>0</v>
      </c>
      <c r="R40">
        <f ca="1">VLOOKUP(O40,$F$40:$M$49,6,FALSE)</f>
        <v>0</v>
      </c>
      <c r="S40" t="str">
        <f ca="1">IF(AND(P40=P42,Q40=Q42,R42&gt;R40),O42,O40)</f>
        <v>Suiza</v>
      </c>
      <c r="T40">
        <f ca="1">VLOOKUP(S40,$O$40:$R$49,2,FALSE)</f>
        <v>0</v>
      </c>
      <c r="U40">
        <f ca="1">VLOOKUP(S40,$O$40:$R$49,3,FALSE)</f>
        <v>0</v>
      </c>
      <c r="V40">
        <f ca="1">VLOOKUP(S40,$O$40:$R$49,4,FALSE)</f>
        <v>0</v>
      </c>
      <c r="W40" t="str">
        <f ca="1">IF(AND(T40=T43,U40=U43,V43&gt;V40),S43,S40)</f>
        <v>Suiza</v>
      </c>
      <c r="X40">
        <f ca="1">VLOOKUP(W40,$S$40:$V$49,2,FALSE)</f>
        <v>0</v>
      </c>
      <c r="Y40">
        <f ca="1">VLOOKUP(W40,$S$40:$V$49,3,FALSE)</f>
        <v>0</v>
      </c>
      <c r="Z40">
        <f ca="1">VLOOKUP(W40,$S$40:$V$49,4,FALSE)</f>
        <v>0</v>
      </c>
      <c r="AA40" t="str">
        <f ca="1">W40</f>
        <v>Suiza</v>
      </c>
      <c r="AB40">
        <f ca="1">VLOOKUP(AA40,W40:Z49,2,FALSE)</f>
        <v>0</v>
      </c>
      <c r="AC40">
        <f ca="1">VLOOKUP(AA40,W40:Z49,3,FALSE)</f>
        <v>0</v>
      </c>
      <c r="AD40">
        <f ca="1">VLOOKUP(AA40,W40:Z49,4,FALSE)</f>
        <v>0</v>
      </c>
      <c r="AE40" t="str">
        <f ca="1">AA40</f>
        <v>Suiza</v>
      </c>
      <c r="AF40">
        <f ca="1">VLOOKUP(AE40,AA40:AD49,2,FALSE)</f>
        <v>0</v>
      </c>
      <c r="AG40">
        <f ca="1">VLOOKUP(AE40,AA40:AD49,3,FALSE)</f>
        <v>0</v>
      </c>
      <c r="AH40">
        <f ca="1">VLOOKUP(AE40,AA40:AD49,4,FALSE)</f>
        <v>0</v>
      </c>
      <c r="AI40" t="str">
        <f ca="1">AE40</f>
        <v>Suiza</v>
      </c>
      <c r="AJ40">
        <f ca="1">VLOOKUP(AI40,AE40:AH49,2,FALSE)</f>
        <v>0</v>
      </c>
      <c r="AK40">
        <f ca="1">VLOOKUP(AI40,AE40:AH49,3,FALSE)</f>
        <v>0</v>
      </c>
      <c r="AL40">
        <f ca="1">VLOOKUP(AI40,AE40:AH49,4,FALSE)</f>
        <v>0</v>
      </c>
    </row>
    <row r="41" spans="6:38" x14ac:dyDescent="0.2">
      <c r="F41" t="str">
        <f ca="1">AI29</f>
        <v>Ecuador</v>
      </c>
      <c r="J41">
        <f ca="1">VLOOKUP(F41,$F$16:$M$25,8,FALSE)</f>
        <v>0</v>
      </c>
      <c r="K41">
        <f ca="1">VLOOKUP(F41,$F$16:$M$25,6,FALSE)</f>
        <v>0</v>
      </c>
      <c r="L41">
        <f ca="1">VLOOKUP(F41,$F$16:$M$25,7,FALSE)</f>
        <v>0</v>
      </c>
      <c r="M41">
        <f ca="1">K41-L41</f>
        <v>0</v>
      </c>
      <c r="O41" t="str">
        <f ca="1">IF(AND(J40=J41,M40=M41,K41&gt;K40),F40,F41)</f>
        <v>Ecuador</v>
      </c>
      <c r="P41">
        <f ca="1">VLOOKUP(O41,$F$40:$M$49,5,FALSE)</f>
        <v>0</v>
      </c>
      <c r="Q41">
        <f ca="1">VLOOKUP(O41,$F$40:$M$49,8,FALSE)</f>
        <v>0</v>
      </c>
      <c r="R41">
        <f ca="1">VLOOKUP(O41,$F$40:$M$49,6,FALSE)</f>
        <v>0</v>
      </c>
      <c r="S41" t="str">
        <f ca="1">O41</f>
        <v>Ecuador</v>
      </c>
      <c r="T41">
        <f ca="1">VLOOKUP(S41,$O$40:$R$49,2,FALSE)</f>
        <v>0</v>
      </c>
      <c r="U41">
        <f ca="1">VLOOKUP(S41,$O$40:$R$49,3,FALSE)</f>
        <v>0</v>
      </c>
      <c r="V41">
        <f ca="1">VLOOKUP(S41,$O$40:$R$49,4,FALSE)</f>
        <v>0</v>
      </c>
      <c r="W41" t="str">
        <f ca="1">S41</f>
        <v>Ecuador</v>
      </c>
      <c r="X41">
        <f ca="1">VLOOKUP(W41,$S$40:$V$49,2,FALSE)</f>
        <v>0</v>
      </c>
      <c r="Y41">
        <f ca="1">VLOOKUP(W41,$S$40:$V$49,3,FALSE)</f>
        <v>0</v>
      </c>
      <c r="Z41">
        <f ca="1">VLOOKUP(W41,$S$40:$V$49,4,FALSE)</f>
        <v>0</v>
      </c>
      <c r="AA41" t="str">
        <f ca="1">IF(AND(X41=X42,Y41=Y42,Z42&gt;Z41),W42,W41)</f>
        <v>Ecuador</v>
      </c>
      <c r="AB41">
        <f ca="1">VLOOKUP(AA41,W40:Z49,2,FALSE)</f>
        <v>0</v>
      </c>
      <c r="AC41">
        <f ca="1">VLOOKUP(AA41,W40:Z49,3,FALSE)</f>
        <v>0</v>
      </c>
      <c r="AD41">
        <f ca="1">VLOOKUP(AA41,W40:Z49,4,FALSE)</f>
        <v>0</v>
      </c>
      <c r="AE41" t="str">
        <f ca="1">IF(AND(AB41=AB43,AC41=AC43,AD43&gt;AD41),AA43,AA41)</f>
        <v>Ecuador</v>
      </c>
      <c r="AF41">
        <f ca="1">VLOOKUP(AE41,AA40:AD49,2,FALSE)</f>
        <v>0</v>
      </c>
      <c r="AG41">
        <f ca="1">VLOOKUP(AE41,AA40:AD49,3,FALSE)</f>
        <v>0</v>
      </c>
      <c r="AH41">
        <f ca="1">VLOOKUP(AE41,AA40:AD49,4,FALSE)</f>
        <v>0</v>
      </c>
      <c r="AI41" t="str">
        <f ca="1">AE41</f>
        <v>Ecuador</v>
      </c>
      <c r="AJ41">
        <f ca="1">VLOOKUP(AI41,AE40:AH49,2,FALSE)</f>
        <v>0</v>
      </c>
      <c r="AK41">
        <f ca="1">VLOOKUP(AI41,AE40:AH49,3,FALSE)</f>
        <v>0</v>
      </c>
      <c r="AL41">
        <f ca="1">VLOOKUP(AI41,AE40:AH49,4,FALSE)</f>
        <v>0</v>
      </c>
    </row>
    <row r="42" spans="6:38" x14ac:dyDescent="0.2">
      <c r="F42" t="str">
        <f ca="1">AI30</f>
        <v>Francia</v>
      </c>
      <c r="J42">
        <f ca="1">VLOOKUP(F42,$F$16:$M$25,8,FALSE)</f>
        <v>0</v>
      </c>
      <c r="K42">
        <f ca="1">VLOOKUP(F42,$F$16:$M$25,6,FALSE)</f>
        <v>0</v>
      </c>
      <c r="L42">
        <f ca="1">VLOOKUP(F42,$F$16:$M$25,7,FALSE)</f>
        <v>0</v>
      </c>
      <c r="M42">
        <f ca="1">K42-L42</f>
        <v>0</v>
      </c>
      <c r="O42" t="str">
        <f ca="1">F42</f>
        <v>Francia</v>
      </c>
      <c r="P42">
        <f ca="1">VLOOKUP(O42,$F$40:$M$49,5,FALSE)</f>
        <v>0</v>
      </c>
      <c r="Q42">
        <f ca="1">VLOOKUP(O42,$F$40:$M$49,8,FALSE)</f>
        <v>0</v>
      </c>
      <c r="R42">
        <f ca="1">VLOOKUP(O42,$F$40:$M$49,6,FALSE)</f>
        <v>0</v>
      </c>
      <c r="S42" t="str">
        <f ca="1">IF(AND(P40=P42,Q40=Q42,R42&gt;R40),O40,O42)</f>
        <v>Francia</v>
      </c>
      <c r="T42">
        <f ca="1">VLOOKUP(S42,$O$40:$R$49,2,FALSE)</f>
        <v>0</v>
      </c>
      <c r="U42">
        <f ca="1">VLOOKUP(S42,$O$40:$R$49,3,FALSE)</f>
        <v>0</v>
      </c>
      <c r="V42">
        <f ca="1">VLOOKUP(S42,$O$40:$R$49,4,FALSE)</f>
        <v>0</v>
      </c>
      <c r="W42" t="str">
        <f ca="1">S42</f>
        <v>Francia</v>
      </c>
      <c r="X42">
        <f ca="1">VLOOKUP(W42,$S$40:$V$49,2,FALSE)</f>
        <v>0</v>
      </c>
      <c r="Y42">
        <f ca="1">VLOOKUP(W42,$S$40:$V$49,3,FALSE)</f>
        <v>0</v>
      </c>
      <c r="Z42">
        <f ca="1">VLOOKUP(W42,$S$40:$V$49,4,FALSE)</f>
        <v>0</v>
      </c>
      <c r="AA42" t="str">
        <f ca="1">IF(AND(X41=X42,Y41=Y42,Z42&gt;Z41),W41,W42)</f>
        <v>Francia</v>
      </c>
      <c r="AB42">
        <f ca="1">VLOOKUP(AA42,W40:Z49,2,FALSE)</f>
        <v>0</v>
      </c>
      <c r="AC42">
        <f ca="1">VLOOKUP(AA42,W40:Z49,3,FALSE)</f>
        <v>0</v>
      </c>
      <c r="AD42">
        <f ca="1">VLOOKUP(AA42,W40:Z49,4,FALSE)</f>
        <v>0</v>
      </c>
      <c r="AE42" t="str">
        <f ca="1">AA42</f>
        <v>Francia</v>
      </c>
      <c r="AF42">
        <f ca="1">VLOOKUP(AE42,AA40:AD49,2,FALSE)</f>
        <v>0</v>
      </c>
      <c r="AG42">
        <f ca="1">VLOOKUP(AE42,AA40:AD49,3,FALSE)</f>
        <v>0</v>
      </c>
      <c r="AH42">
        <f ca="1">VLOOKUP(AE42,AA40:AD49,4,FALSE)</f>
        <v>0</v>
      </c>
      <c r="AI42" t="str">
        <f ca="1">IF(AND(AF42=AF43,AG42=AG43,AH43&gt;AH42),AE43,AE42)</f>
        <v>Francia</v>
      </c>
      <c r="AJ42">
        <f ca="1">VLOOKUP(AI42,AE40:AH49,2,FALSE)</f>
        <v>0</v>
      </c>
      <c r="AK42">
        <f ca="1">VLOOKUP(AI42,AE40:AH49,3,FALSE)</f>
        <v>0</v>
      </c>
      <c r="AL42">
        <f ca="1">VLOOKUP(AI42,AE40:AH49,4,FALSE)</f>
        <v>0</v>
      </c>
    </row>
    <row r="43" spans="6:38" x14ac:dyDescent="0.2">
      <c r="F43" t="str">
        <f ca="1">AI31</f>
        <v>Honduras</v>
      </c>
      <c r="J43">
        <f ca="1">VLOOKUP(F43,$F$16:$M$25,8,FALSE)</f>
        <v>0</v>
      </c>
      <c r="K43">
        <f ca="1">VLOOKUP(F43,$F$16:$M$25,6,FALSE)</f>
        <v>0</v>
      </c>
      <c r="L43">
        <f ca="1">VLOOKUP(F43,$F$16:$M$25,7,FALSE)</f>
        <v>0</v>
      </c>
      <c r="M43">
        <f ca="1">K43-L43</f>
        <v>0</v>
      </c>
      <c r="O43" t="str">
        <f ca="1">F43</f>
        <v>Honduras</v>
      </c>
      <c r="P43">
        <f ca="1">VLOOKUP(O43,$F$40:$M$49,5,FALSE)</f>
        <v>0</v>
      </c>
      <c r="Q43">
        <f ca="1">VLOOKUP(O43,$F$40:$M$49,8,FALSE)</f>
        <v>0</v>
      </c>
      <c r="R43">
        <f ca="1">VLOOKUP(O43,$F$40:$M$49,6,FALSE)</f>
        <v>0</v>
      </c>
      <c r="S43" t="str">
        <f ca="1">O43</f>
        <v>Honduras</v>
      </c>
      <c r="T43">
        <f ca="1">VLOOKUP(S43,$O$40:$R$49,2,FALSE)</f>
        <v>0</v>
      </c>
      <c r="U43">
        <f ca="1">VLOOKUP(S43,$O$40:$R$49,3,FALSE)</f>
        <v>0</v>
      </c>
      <c r="V43">
        <f ca="1">VLOOKUP(S43,$O$40:$R$49,4,FALSE)</f>
        <v>0</v>
      </c>
      <c r="W43" t="str">
        <f ca="1">IF(AND(T40=T43,U40=U43,V43&gt;V40),S40,S43)</f>
        <v>Honduras</v>
      </c>
      <c r="X43">
        <f ca="1">VLOOKUP(W43,$S$40:$V$49,2,FALSE)</f>
        <v>0</v>
      </c>
      <c r="Y43">
        <f ca="1">VLOOKUP(W43,$S$40:$V$49,3,FALSE)</f>
        <v>0</v>
      </c>
      <c r="Z43">
        <f ca="1">VLOOKUP(W43,$S$40:$V$49,4,FALSE)</f>
        <v>0</v>
      </c>
      <c r="AA43" t="str">
        <f ca="1">W43</f>
        <v>Honduras</v>
      </c>
      <c r="AB43">
        <f ca="1">VLOOKUP(AA43,W40:Z49,2,FALSE)</f>
        <v>0</v>
      </c>
      <c r="AC43">
        <f ca="1">VLOOKUP(AA43,W40:Z49,3,FALSE)</f>
        <v>0</v>
      </c>
      <c r="AD43">
        <f ca="1">VLOOKUP(AA43,W40:Z49,4,FALSE)</f>
        <v>0</v>
      </c>
      <c r="AE43" t="str">
        <f ca="1">IF(AND(AB41=AB43,AC41=AC43,AD43&gt;AD41),AA41,AA43)</f>
        <v>Honduras</v>
      </c>
      <c r="AF43">
        <f ca="1">VLOOKUP(AE43,AA40:AD49,2,FALSE)</f>
        <v>0</v>
      </c>
      <c r="AG43">
        <f ca="1">VLOOKUP(AE43,AA40:AD49,3,FALSE)</f>
        <v>0</v>
      </c>
      <c r="AH43">
        <f ca="1">VLOOKUP(AE43,AA40:AD49,4,FALSE)</f>
        <v>0</v>
      </c>
      <c r="AI43" t="str">
        <f ca="1">IF(AND(AF42=AF43,AG42=AG43,AH43&gt;AH42),AE42,AE43)</f>
        <v>Honduras</v>
      </c>
      <c r="AJ43">
        <f ca="1">VLOOKUP(AI43,AE40:AH49,2,FALSE)</f>
        <v>0</v>
      </c>
      <c r="AK43">
        <f ca="1">VLOOKUP(AI43,AE40:AH49,3,FALSE)</f>
        <v>0</v>
      </c>
      <c r="AL43">
        <f ca="1"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 ca="1">AI40</f>
        <v>Suiza</v>
      </c>
      <c r="G52">
        <f ca="1">VLOOKUP(F52,$F$16:$M$25,2,FALSE)</f>
        <v>0</v>
      </c>
      <c r="H52">
        <f ca="1">VLOOKUP(F52,$F$16:$M$25,3,FALSE)</f>
        <v>0</v>
      </c>
      <c r="I52">
        <f ca="1">VLOOKUP(F52,$F$16:$M$25,4,FALSE)</f>
        <v>0</v>
      </c>
      <c r="J52">
        <f ca="1">VLOOKUP(F52,$F$16:$M$25,5,FALSE)</f>
        <v>0</v>
      </c>
      <c r="K52">
        <f ca="1">VLOOKUP(F52,$F$16:$M$25,6,FALSE)</f>
        <v>0</v>
      </c>
      <c r="L52">
        <f ca="1">VLOOKUP(F52,$F$16:$M$25,7,FALSE)</f>
        <v>0</v>
      </c>
      <c r="M52">
        <f ca="1">VLOOKUP(F52,$F$16:$M$25,8,FALSE)</f>
        <v>0</v>
      </c>
    </row>
    <row r="53" spans="6:13" x14ac:dyDescent="0.2">
      <c r="F53" t="str">
        <f ca="1">AI41</f>
        <v>Ecuador</v>
      </c>
      <c r="G53">
        <f ca="1">VLOOKUP(F53,$F$16:$M$25,2,FALSE)</f>
        <v>0</v>
      </c>
      <c r="H53">
        <f ca="1">VLOOKUP(F53,$F$16:$M$25,3,FALSE)</f>
        <v>0</v>
      </c>
      <c r="I53">
        <f ca="1">VLOOKUP(F53,$F$16:$M$25,4,FALSE)</f>
        <v>0</v>
      </c>
      <c r="J53">
        <f ca="1">VLOOKUP(F53,$F$16:$M$25,5,FALSE)</f>
        <v>0</v>
      </c>
      <c r="K53">
        <f ca="1">VLOOKUP(F53,$F$16:$M$25,6,FALSE)</f>
        <v>0</v>
      </c>
      <c r="L53">
        <f ca="1">VLOOKUP(F53,$F$16:$M$25,7,FALSE)</f>
        <v>0</v>
      </c>
      <c r="M53">
        <f ca="1">VLOOKUP(F53,$F$16:$M$25,8,FALSE)</f>
        <v>0</v>
      </c>
    </row>
    <row r="54" spans="6:13" x14ac:dyDescent="0.2">
      <c r="F54" t="str">
        <f ca="1">AI42</f>
        <v>Francia</v>
      </c>
      <c r="G54">
        <f ca="1">VLOOKUP(F54,$F$16:$M$25,2,FALSE)</f>
        <v>0</v>
      </c>
      <c r="H54">
        <f ca="1">VLOOKUP(F54,$F$16:$M$25,3,FALSE)</f>
        <v>0</v>
      </c>
      <c r="I54">
        <f ca="1">VLOOKUP(F54,$F$16:$M$25,4,FALSE)</f>
        <v>0</v>
      </c>
      <c r="J54">
        <f ca="1">VLOOKUP(F54,$F$16:$M$25,5,FALSE)</f>
        <v>0</v>
      </c>
      <c r="K54">
        <f ca="1">VLOOKUP(F54,$F$16:$M$25,6,FALSE)</f>
        <v>0</v>
      </c>
      <c r="L54">
        <f ca="1">VLOOKUP(F54,$F$16:$M$25,7,FALSE)</f>
        <v>0</v>
      </c>
      <c r="M54">
        <f ca="1">VLOOKUP(F54,$F$16:$M$25,8,FALSE)</f>
        <v>0</v>
      </c>
    </row>
    <row r="55" spans="6:13" x14ac:dyDescent="0.2">
      <c r="F55" t="str">
        <f ca="1">AI43</f>
        <v>Honduras</v>
      </c>
      <c r="G55">
        <f ca="1">VLOOKUP(F55,$F$16:$M$25,2,FALSE)</f>
        <v>0</v>
      </c>
      <c r="H55">
        <f ca="1">VLOOKUP(F55,$F$16:$M$25,3,FALSE)</f>
        <v>0</v>
      </c>
      <c r="I55">
        <f ca="1">VLOOKUP(F55,$F$16:$M$25,4,FALSE)</f>
        <v>0</v>
      </c>
      <c r="J55">
        <f ca="1">VLOOKUP(F55,$F$16:$M$25,5,FALSE)</f>
        <v>0</v>
      </c>
      <c r="K55">
        <f ca="1">VLOOKUP(F55,$F$16:$M$25,6,FALSE)</f>
        <v>0</v>
      </c>
      <c r="L55">
        <f ca="1">VLOOKUP(F55,$F$16:$M$25,7,FALSE)</f>
        <v>0</v>
      </c>
      <c r="M55">
        <f ca="1"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2:AL55"/>
  <sheetViews>
    <sheetView workbookViewId="0">
      <pane xSplit="5" topLeftCell="F1" activePane="topRight" state="frozen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F -'!Q7&lt;&gt;"",'- F -'!Q7,"")</f>
        <v xml:space="preserve">Argentina </v>
      </c>
      <c r="N2" t="str">
        <f>IF('- F -'!Q9&lt;&gt;"",'- F -'!Q9,"")</f>
        <v>Bosnia</v>
      </c>
      <c r="U2" t="str">
        <f>IF('- F -'!Q11&lt;&gt;"",'- F -'!Q11,"")</f>
        <v xml:space="preserve">Irán </v>
      </c>
      <c r="AB2" t="str">
        <f>IF('- F -'!Q13&lt;&gt;"",'- F -'!Q13,"")</f>
        <v>Nigeria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>'- F -'!B6</f>
        <v xml:space="preserve">Argentina </v>
      </c>
      <c r="B4" s="1" t="str">
        <f>IF('- F -'!C6&lt;&gt;"",'- F -'!C6,"")</f>
        <v/>
      </c>
      <c r="C4" s="1" t="str">
        <f>'- F -'!D6</f>
        <v>-</v>
      </c>
      <c r="D4" s="1" t="str">
        <f>IF('- F -'!E6&lt;&gt;"",'- F -'!E6,"")</f>
        <v/>
      </c>
      <c r="E4" s="3" t="str">
        <f>'- F -'!F6</f>
        <v>Bosnia</v>
      </c>
      <c r="F4" s="1">
        <f>COUNTBLANK('- F -'!C6:'- F -'!E6)</f>
        <v>2</v>
      </c>
      <c r="G4">
        <f t="shared" ref="G4:G9" si="0">IF(AND(F4=0,OR($A4=$G$2,$E4=$G$2)),1,0)</f>
        <v>0</v>
      </c>
      <c r="H4">
        <f t="shared" ref="H4:H9" si="1">IF(AND(F4=0,OR(AND($A4=$G$2,$B4&gt;$D4),AND($E4=$G$2,$D4&gt;$B4))),1,0)</f>
        <v>0</v>
      </c>
      <c r="I4">
        <f t="shared" ref="I4:I9" si="2">IF(AND(F4=0,G4=1,$B4=$D4),1,0)</f>
        <v>0</v>
      </c>
      <c r="J4">
        <f t="shared" ref="J4:J9" si="3">IF(AND(F4=0,OR(AND($A4=$G$2,$B4&lt;$D4),AND($E4=$G$2,$D4&lt;$B4))),1,0)</f>
        <v>0</v>
      </c>
      <c r="K4">
        <f t="shared" ref="K4:K9" si="4">IF(F4&gt;0,0,IF($A4=$G$2,$B4,IF($E4=$G$2,$D4,0)))</f>
        <v>0</v>
      </c>
      <c r="L4">
        <f t="shared" ref="L4:L9" si="5">IF(F4&gt;0,0,IF($A4=$G$2,$D4,IF($E4=$G$2,$B4,0)))</f>
        <v>0</v>
      </c>
      <c r="N4">
        <f t="shared" ref="N4:N9" si="6">IF(AND(F4=0,OR($A4=$N$2,$E4=$N$2)),1,0)</f>
        <v>0</v>
      </c>
      <c r="O4">
        <f t="shared" ref="O4:O9" si="7">IF(AND(F4=0,OR(AND($A4=$N$2,$B4&gt;$D4),AND($E4=$N$2,$D4&gt;$B4))),1,0)</f>
        <v>0</v>
      </c>
      <c r="P4">
        <f t="shared" ref="P4:P9" si="8">IF(AND(F4=0,N4=1,$B4=$D4),1,0)</f>
        <v>0</v>
      </c>
      <c r="Q4">
        <f t="shared" ref="Q4:Q9" si="9">IF(AND(F4=0,OR(AND($A4=$N$2,$B4&lt;$D4),AND($E4=$N$2,$D4&lt;$B4))),1,0)</f>
        <v>0</v>
      </c>
      <c r="R4">
        <f t="shared" ref="R4:R9" si="10">IF(F4&gt;0,0,IF($A4=$N$2,$B4,IF($E4=$N$2,$D4,0)))</f>
        <v>0</v>
      </c>
      <c r="S4">
        <f t="shared" ref="S4:S9" si="11">IF(F4&gt;0,0,IF($A4=$N$2,$D4,IF($E4=$N$2,$B4,0)))</f>
        <v>0</v>
      </c>
      <c r="U4">
        <f t="shared" ref="U4:U9" si="12">IF(AND(F4=0,OR($A4=$U$2,$E4=$U$2)),1,0)</f>
        <v>0</v>
      </c>
      <c r="V4">
        <f t="shared" ref="V4:V9" si="13">IF(AND(F4=0,OR(AND($A4=$U$2,$B4&gt;$D4),AND($E4=$U$2,$D4&gt;$B4))),1,0)</f>
        <v>0</v>
      </c>
      <c r="W4">
        <f t="shared" ref="W4:W9" si="14">IF(AND(F4=0,U4=1,$B4=$D4),1,0)</f>
        <v>0</v>
      </c>
      <c r="X4">
        <f t="shared" ref="X4:X9" si="15">IF(AND(F4=0,OR(AND($A4=$U$2,$B4&lt;$D4),AND($E4=$U$2,$D4&lt;$B4))),1,0)</f>
        <v>0</v>
      </c>
      <c r="Y4">
        <f t="shared" ref="Y4:Y9" si="16">IF(F4&gt;0,0,IF($A4=$U$2,$B4,IF($E4=$U$2,$D4,0)))</f>
        <v>0</v>
      </c>
      <c r="Z4">
        <f t="shared" ref="Z4:Z9" si="17">IF(F4&gt;0,0,IF($A4=$U$2,$D4,IF($E4=$U$2,$B4,0)))</f>
        <v>0</v>
      </c>
      <c r="AB4">
        <f t="shared" ref="AB4:AB9" si="18">IF(AND(F4=0,OR($A4=$AB$2,$E4=$AB$2)),1,0)</f>
        <v>0</v>
      </c>
      <c r="AC4">
        <f t="shared" ref="AC4:AC9" si="19">IF(AND(F4=0,OR(AND($A4=$AB$2,$B4&gt;$D4),AND($E4=$AB$2,$D4&gt;$B4))),1,0)</f>
        <v>0</v>
      </c>
      <c r="AD4">
        <f t="shared" ref="AD4:AD9" si="20">IF(AND(F4=0,AB4=1,$B4=$D4),1,0)</f>
        <v>0</v>
      </c>
      <c r="AE4">
        <f t="shared" ref="AE4:AE9" si="21">IF(AND(F4=0,OR(AND($A4=$AB$2,$B4&lt;$D4),AND($E4=$AB$2,$D4&lt;$B4))),1,0)</f>
        <v>0</v>
      </c>
      <c r="AF4">
        <f t="shared" ref="AF4:AF9" si="22">IF(F4&gt;0,0,IF($A4=$AB$2,$B4,IF($E4=$AB$2,$D4,0)))</f>
        <v>0</v>
      </c>
      <c r="AG4">
        <f t="shared" ref="AG4:AG9" si="23">IF(F4&gt;0,0,IF($A4=$AB$2,$D4,IF($E4=$AB$2,$B4,0)))</f>
        <v>0</v>
      </c>
    </row>
    <row r="5" spans="1:36" x14ac:dyDescent="0.2">
      <c r="A5" s="2" t="str">
        <f>'- F -'!B7</f>
        <v xml:space="preserve">Irán </v>
      </c>
      <c r="B5" s="1" t="str">
        <f>IF('- F -'!C7&lt;&gt;"",'- F -'!C7,"")</f>
        <v/>
      </c>
      <c r="C5" s="1" t="str">
        <f>'- F -'!D7</f>
        <v>-</v>
      </c>
      <c r="D5" s="1" t="str">
        <f>IF('- F -'!E7&lt;&gt;"",'- F -'!E7,"")</f>
        <v/>
      </c>
      <c r="E5" s="3" t="str">
        <f>'- F -'!F7</f>
        <v>Nigeria</v>
      </c>
      <c r="F5" s="1">
        <f>COUNTBLANK('- F -'!C7:'- F -'!E7)</f>
        <v>2</v>
      </c>
      <c r="G5">
        <f t="shared" si="0"/>
        <v>0</v>
      </c>
      <c r="H5">
        <f t="shared" si="1"/>
        <v>0</v>
      </c>
      <c r="I5">
        <f t="shared" si="2"/>
        <v>0</v>
      </c>
      <c r="J5">
        <f t="shared" si="3"/>
        <v>0</v>
      </c>
      <c r="K5">
        <f t="shared" si="4"/>
        <v>0</v>
      </c>
      <c r="L5">
        <f t="shared" si="5"/>
        <v>0</v>
      </c>
      <c r="N5">
        <f t="shared" si="6"/>
        <v>0</v>
      </c>
      <c r="O5">
        <f t="shared" si="7"/>
        <v>0</v>
      </c>
      <c r="P5">
        <f t="shared" si="8"/>
        <v>0</v>
      </c>
      <c r="Q5">
        <f t="shared" si="9"/>
        <v>0</v>
      </c>
      <c r="R5">
        <f t="shared" si="10"/>
        <v>0</v>
      </c>
      <c r="S5">
        <f t="shared" si="11"/>
        <v>0</v>
      </c>
      <c r="U5">
        <f t="shared" si="12"/>
        <v>0</v>
      </c>
      <c r="V5">
        <f t="shared" si="13"/>
        <v>0</v>
      </c>
      <c r="W5">
        <f t="shared" si="14"/>
        <v>0</v>
      </c>
      <c r="X5">
        <f t="shared" si="15"/>
        <v>0</v>
      </c>
      <c r="Y5">
        <f t="shared" si="16"/>
        <v>0</v>
      </c>
      <c r="Z5">
        <f t="shared" si="17"/>
        <v>0</v>
      </c>
      <c r="AB5">
        <f t="shared" si="18"/>
        <v>0</v>
      </c>
      <c r="AC5">
        <f t="shared" si="19"/>
        <v>0</v>
      </c>
      <c r="AD5">
        <f t="shared" si="20"/>
        <v>0</v>
      </c>
      <c r="AE5">
        <f t="shared" si="21"/>
        <v>0</v>
      </c>
      <c r="AF5">
        <f t="shared" si="22"/>
        <v>0</v>
      </c>
      <c r="AG5">
        <f t="shared" si="23"/>
        <v>0</v>
      </c>
    </row>
    <row r="6" spans="1:36" x14ac:dyDescent="0.2">
      <c r="A6" s="2" t="str">
        <f>'- F -'!B8</f>
        <v>Nigeria</v>
      </c>
      <c r="B6" s="1" t="str">
        <f>IF('- F -'!C8&lt;&gt;"",'- F -'!C8,"")</f>
        <v/>
      </c>
      <c r="C6" s="1" t="str">
        <f>'- F -'!D8</f>
        <v>-</v>
      </c>
      <c r="D6" s="1" t="str">
        <f>IF('- F -'!E8&lt;&gt;"",'- F -'!E8,"")</f>
        <v/>
      </c>
      <c r="E6" s="3" t="str">
        <f>'- F -'!F8</f>
        <v>Bosnia</v>
      </c>
      <c r="F6" s="1">
        <f>COUNTBLANK('- F -'!C8:'- F -'!E8)</f>
        <v>2</v>
      </c>
      <c r="G6">
        <f t="shared" si="0"/>
        <v>0</v>
      </c>
      <c r="H6">
        <f t="shared" si="1"/>
        <v>0</v>
      </c>
      <c r="I6">
        <f t="shared" si="2"/>
        <v>0</v>
      </c>
      <c r="J6">
        <f t="shared" si="3"/>
        <v>0</v>
      </c>
      <c r="K6">
        <f t="shared" si="4"/>
        <v>0</v>
      </c>
      <c r="L6">
        <f t="shared" si="5"/>
        <v>0</v>
      </c>
      <c r="N6">
        <f t="shared" si="6"/>
        <v>0</v>
      </c>
      <c r="O6">
        <f t="shared" si="7"/>
        <v>0</v>
      </c>
      <c r="P6">
        <f t="shared" si="8"/>
        <v>0</v>
      </c>
      <c r="Q6">
        <f t="shared" si="9"/>
        <v>0</v>
      </c>
      <c r="R6">
        <f t="shared" si="10"/>
        <v>0</v>
      </c>
      <c r="S6">
        <f t="shared" si="11"/>
        <v>0</v>
      </c>
      <c r="U6">
        <f t="shared" si="12"/>
        <v>0</v>
      </c>
      <c r="V6">
        <f t="shared" si="13"/>
        <v>0</v>
      </c>
      <c r="W6">
        <f t="shared" si="14"/>
        <v>0</v>
      </c>
      <c r="X6">
        <f t="shared" si="15"/>
        <v>0</v>
      </c>
      <c r="Y6">
        <f t="shared" si="16"/>
        <v>0</v>
      </c>
      <c r="Z6">
        <f t="shared" si="17"/>
        <v>0</v>
      </c>
      <c r="AB6">
        <f t="shared" si="18"/>
        <v>0</v>
      </c>
      <c r="AC6">
        <f t="shared" si="19"/>
        <v>0</v>
      </c>
      <c r="AD6">
        <f t="shared" si="20"/>
        <v>0</v>
      </c>
      <c r="AE6">
        <f t="shared" si="21"/>
        <v>0</v>
      </c>
      <c r="AF6">
        <f t="shared" si="22"/>
        <v>0</v>
      </c>
      <c r="AG6">
        <f t="shared" si="23"/>
        <v>0</v>
      </c>
    </row>
    <row r="7" spans="1:36" x14ac:dyDescent="0.2">
      <c r="A7" s="2" t="str">
        <f>'- F -'!B9</f>
        <v xml:space="preserve">Argentina </v>
      </c>
      <c r="B7" s="1" t="str">
        <f>IF('- F -'!C9&lt;&gt;"",'- F -'!C9,"")</f>
        <v/>
      </c>
      <c r="C7" s="1" t="str">
        <f>'- F -'!D9</f>
        <v>-</v>
      </c>
      <c r="D7" s="1" t="str">
        <f>IF('- F -'!E9&lt;&gt;"",'- F -'!E9,"")</f>
        <v/>
      </c>
      <c r="E7" s="3" t="str">
        <f>'- F -'!F9</f>
        <v xml:space="preserve">Irán </v>
      </c>
      <c r="F7" s="1">
        <f>COUNTBLANK('- F -'!C9:'- F -'!E9)</f>
        <v>2</v>
      </c>
      <c r="G7">
        <f t="shared" si="0"/>
        <v>0</v>
      </c>
      <c r="H7">
        <f t="shared" si="1"/>
        <v>0</v>
      </c>
      <c r="I7">
        <f t="shared" si="2"/>
        <v>0</v>
      </c>
      <c r="J7">
        <f t="shared" si="3"/>
        <v>0</v>
      </c>
      <c r="K7">
        <f t="shared" si="4"/>
        <v>0</v>
      </c>
      <c r="L7">
        <f t="shared" si="5"/>
        <v>0</v>
      </c>
      <c r="N7">
        <f t="shared" si="6"/>
        <v>0</v>
      </c>
      <c r="O7">
        <f t="shared" si="7"/>
        <v>0</v>
      </c>
      <c r="P7">
        <f t="shared" si="8"/>
        <v>0</v>
      </c>
      <c r="Q7">
        <f t="shared" si="9"/>
        <v>0</v>
      </c>
      <c r="R7">
        <f t="shared" si="10"/>
        <v>0</v>
      </c>
      <c r="S7">
        <f t="shared" si="11"/>
        <v>0</v>
      </c>
      <c r="U7">
        <f t="shared" si="12"/>
        <v>0</v>
      </c>
      <c r="V7">
        <f t="shared" si="13"/>
        <v>0</v>
      </c>
      <c r="W7">
        <f t="shared" si="14"/>
        <v>0</v>
      </c>
      <c r="X7">
        <f t="shared" si="15"/>
        <v>0</v>
      </c>
      <c r="Y7">
        <f t="shared" si="16"/>
        <v>0</v>
      </c>
      <c r="Z7">
        <f t="shared" si="17"/>
        <v>0</v>
      </c>
      <c r="AB7">
        <f t="shared" si="18"/>
        <v>0</v>
      </c>
      <c r="AC7">
        <f t="shared" si="19"/>
        <v>0</v>
      </c>
      <c r="AD7">
        <f t="shared" si="20"/>
        <v>0</v>
      </c>
      <c r="AE7">
        <f t="shared" si="21"/>
        <v>0</v>
      </c>
      <c r="AF7">
        <f t="shared" si="22"/>
        <v>0</v>
      </c>
      <c r="AG7">
        <f t="shared" si="23"/>
        <v>0</v>
      </c>
    </row>
    <row r="8" spans="1:36" x14ac:dyDescent="0.2">
      <c r="A8" s="2" t="str">
        <f>'- F -'!B10</f>
        <v>Nigeria</v>
      </c>
      <c r="B8" s="1" t="str">
        <f>IF('- F -'!C10&lt;&gt;"",'- F -'!C10,"")</f>
        <v/>
      </c>
      <c r="C8" s="1" t="str">
        <f>'- F -'!D10</f>
        <v>-</v>
      </c>
      <c r="D8" s="1" t="str">
        <f>IF('- F -'!E10&lt;&gt;"",'- F -'!E10,"")</f>
        <v/>
      </c>
      <c r="E8" s="3" t="str">
        <f>'- F -'!F10</f>
        <v xml:space="preserve">Argentina </v>
      </c>
      <c r="F8" s="1">
        <f>COUNTBLANK('- F -'!C10:'- F -'!E10)</f>
        <v>2</v>
      </c>
      <c r="G8">
        <f t="shared" si="0"/>
        <v>0</v>
      </c>
      <c r="H8">
        <f t="shared" si="1"/>
        <v>0</v>
      </c>
      <c r="I8">
        <f t="shared" si="2"/>
        <v>0</v>
      </c>
      <c r="J8">
        <f t="shared" si="3"/>
        <v>0</v>
      </c>
      <c r="K8">
        <f t="shared" si="4"/>
        <v>0</v>
      </c>
      <c r="L8">
        <f t="shared" si="5"/>
        <v>0</v>
      </c>
      <c r="N8">
        <f t="shared" si="6"/>
        <v>0</v>
      </c>
      <c r="O8">
        <f t="shared" si="7"/>
        <v>0</v>
      </c>
      <c r="P8">
        <f t="shared" si="8"/>
        <v>0</v>
      </c>
      <c r="Q8">
        <f t="shared" si="9"/>
        <v>0</v>
      </c>
      <c r="R8">
        <f t="shared" si="10"/>
        <v>0</v>
      </c>
      <c r="S8">
        <f t="shared" si="11"/>
        <v>0</v>
      </c>
      <c r="U8">
        <f t="shared" si="12"/>
        <v>0</v>
      </c>
      <c r="V8">
        <f t="shared" si="13"/>
        <v>0</v>
      </c>
      <c r="W8">
        <f t="shared" si="14"/>
        <v>0</v>
      </c>
      <c r="X8">
        <f t="shared" si="15"/>
        <v>0</v>
      </c>
      <c r="Y8">
        <f t="shared" si="16"/>
        <v>0</v>
      </c>
      <c r="Z8">
        <f t="shared" si="17"/>
        <v>0</v>
      </c>
      <c r="AB8">
        <f t="shared" si="18"/>
        <v>0</v>
      </c>
      <c r="AC8">
        <f t="shared" si="19"/>
        <v>0</v>
      </c>
      <c r="AD8">
        <f t="shared" si="20"/>
        <v>0</v>
      </c>
      <c r="AE8">
        <f t="shared" si="21"/>
        <v>0</v>
      </c>
      <c r="AF8">
        <f t="shared" si="22"/>
        <v>0</v>
      </c>
      <c r="AG8">
        <f t="shared" si="23"/>
        <v>0</v>
      </c>
    </row>
    <row r="9" spans="1:36" x14ac:dyDescent="0.2">
      <c r="A9" s="2" t="str">
        <f>'- F -'!B11</f>
        <v>Bosnia</v>
      </c>
      <c r="B9" s="1" t="str">
        <f>IF('- F -'!C11&lt;&gt;"",'- F -'!C11,"")</f>
        <v/>
      </c>
      <c r="C9" s="1" t="str">
        <f>'- F -'!D11</f>
        <v>-</v>
      </c>
      <c r="D9" s="1" t="str">
        <f>IF('- F -'!E11&lt;&gt;"",'- F -'!E11,"")</f>
        <v/>
      </c>
      <c r="E9" s="3" t="str">
        <f>'- F -'!F11</f>
        <v xml:space="preserve">Irán </v>
      </c>
      <c r="F9" s="1">
        <f>COUNTBLANK('- F -'!C11:'- F -'!E11)</f>
        <v>2</v>
      </c>
      <c r="G9">
        <f t="shared" si="0"/>
        <v>0</v>
      </c>
      <c r="H9">
        <f t="shared" si="1"/>
        <v>0</v>
      </c>
      <c r="I9">
        <f t="shared" si="2"/>
        <v>0</v>
      </c>
      <c r="J9">
        <f t="shared" si="3"/>
        <v>0</v>
      </c>
      <c r="K9">
        <f t="shared" si="4"/>
        <v>0</v>
      </c>
      <c r="L9">
        <f t="shared" si="5"/>
        <v>0</v>
      </c>
      <c r="N9">
        <f t="shared" si="6"/>
        <v>0</v>
      </c>
      <c r="O9">
        <f t="shared" si="7"/>
        <v>0</v>
      </c>
      <c r="P9">
        <f t="shared" si="8"/>
        <v>0</v>
      </c>
      <c r="Q9">
        <f t="shared" si="9"/>
        <v>0</v>
      </c>
      <c r="R9">
        <f t="shared" si="10"/>
        <v>0</v>
      </c>
      <c r="S9">
        <f t="shared" si="11"/>
        <v>0</v>
      </c>
      <c r="U9">
        <f t="shared" si="12"/>
        <v>0</v>
      </c>
      <c r="V9">
        <f t="shared" si="13"/>
        <v>0</v>
      </c>
      <c r="W9">
        <f t="shared" si="14"/>
        <v>0</v>
      </c>
      <c r="X9">
        <f t="shared" si="15"/>
        <v>0</v>
      </c>
      <c r="Y9">
        <f t="shared" si="16"/>
        <v>0</v>
      </c>
      <c r="Z9">
        <f t="shared" si="17"/>
        <v>0</v>
      </c>
      <c r="AB9">
        <f t="shared" si="18"/>
        <v>0</v>
      </c>
      <c r="AC9">
        <f t="shared" si="19"/>
        <v>0</v>
      </c>
      <c r="AD9">
        <f t="shared" si="20"/>
        <v>0</v>
      </c>
      <c r="AE9">
        <f t="shared" si="21"/>
        <v>0</v>
      </c>
      <c r="AF9">
        <f t="shared" si="22"/>
        <v>0</v>
      </c>
      <c r="AG9">
        <f t="shared" si="23"/>
        <v>0</v>
      </c>
    </row>
    <row r="10" spans="1:36" x14ac:dyDescent="0.2">
      <c r="G10">
        <f t="shared" ref="G10:L10" si="24">SUM(G4:G9)</f>
        <v>0</v>
      </c>
      <c r="H10">
        <f t="shared" si="24"/>
        <v>0</v>
      </c>
      <c r="I10">
        <f t="shared" si="24"/>
        <v>0</v>
      </c>
      <c r="J10">
        <f t="shared" si="24"/>
        <v>0</v>
      </c>
      <c r="K10">
        <f t="shared" si="24"/>
        <v>0</v>
      </c>
      <c r="L10">
        <f t="shared" si="24"/>
        <v>0</v>
      </c>
      <c r="M10">
        <f>H10*3+I10</f>
        <v>0</v>
      </c>
      <c r="N10">
        <f t="shared" ref="N10:S10" si="25">SUM(N4:N9)</f>
        <v>0</v>
      </c>
      <c r="O10">
        <f t="shared" si="25"/>
        <v>0</v>
      </c>
      <c r="P10">
        <f t="shared" si="25"/>
        <v>0</v>
      </c>
      <c r="Q10">
        <f t="shared" si="25"/>
        <v>0</v>
      </c>
      <c r="R10">
        <f t="shared" si="25"/>
        <v>0</v>
      </c>
      <c r="S10">
        <f t="shared" si="25"/>
        <v>0</v>
      </c>
      <c r="T10">
        <f>O10*3+P10</f>
        <v>0</v>
      </c>
      <c r="U10">
        <f t="shared" ref="U10:Z10" si="26">SUM(U4:U9)</f>
        <v>0</v>
      </c>
      <c r="V10">
        <f t="shared" si="26"/>
        <v>0</v>
      </c>
      <c r="W10">
        <f t="shared" si="26"/>
        <v>0</v>
      </c>
      <c r="X10">
        <f t="shared" si="26"/>
        <v>0</v>
      </c>
      <c r="Y10">
        <f t="shared" si="26"/>
        <v>0</v>
      </c>
      <c r="Z10">
        <f t="shared" si="26"/>
        <v>0</v>
      </c>
      <c r="AA10">
        <f>V10*3+W10</f>
        <v>0</v>
      </c>
      <c r="AB10">
        <f t="shared" ref="AB10:AG10" si="27">SUM(AB4:AB9)</f>
        <v>0</v>
      </c>
      <c r="AC10">
        <f t="shared" si="27"/>
        <v>0</v>
      </c>
      <c r="AD10">
        <f t="shared" si="27"/>
        <v>0</v>
      </c>
      <c r="AE10">
        <f t="shared" si="27"/>
        <v>0</v>
      </c>
      <c r="AF10">
        <f t="shared" si="27"/>
        <v>0</v>
      </c>
      <c r="AG10">
        <f t="shared" si="27"/>
        <v>0</v>
      </c>
      <c r="AH10">
        <f>AC10*3+AD10</f>
        <v>0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 xml:space="preserve">Argentina </v>
      </c>
      <c r="G16">
        <f t="shared" ref="G16:M16" si="28">G10</f>
        <v>0</v>
      </c>
      <c r="H16">
        <f t="shared" si="28"/>
        <v>0</v>
      </c>
      <c r="I16">
        <f t="shared" si="28"/>
        <v>0</v>
      </c>
      <c r="J16">
        <f t="shared" si="28"/>
        <v>0</v>
      </c>
      <c r="K16">
        <f t="shared" si="28"/>
        <v>0</v>
      </c>
      <c r="L16">
        <f t="shared" si="28"/>
        <v>0</v>
      </c>
      <c r="M16">
        <f t="shared" si="28"/>
        <v>0</v>
      </c>
      <c r="O16" t="str">
        <f>IF($M16&gt;=$M17,$F16,$F17)</f>
        <v xml:space="preserve">Argentina </v>
      </c>
      <c r="P16">
        <f>VLOOKUP(O16,$F$16:$M$25,8,FALSE)</f>
        <v>0</v>
      </c>
      <c r="S16" t="str">
        <f>IF($P16&gt;=$P18,$O16,$O18)</f>
        <v xml:space="preserve">Argentina </v>
      </c>
      <c r="T16">
        <f>VLOOKUP(S16,$O$16:$P$25,2,FALSE)</f>
        <v>0</v>
      </c>
      <c r="W16" t="str">
        <f>IF($T16&gt;=$T19,$S16,$S19)</f>
        <v xml:space="preserve">Argentina </v>
      </c>
      <c r="X16">
        <f>VLOOKUP(W16,$S$16:$T$25,2,FALSE)</f>
        <v>0</v>
      </c>
      <c r="AA16" t="str">
        <f>W16</f>
        <v xml:space="preserve">Argentina </v>
      </c>
      <c r="AB16">
        <f>VLOOKUP(AA16,W16:X25,2,FALSE)</f>
        <v>0</v>
      </c>
      <c r="AE16" t="str">
        <f>AA16</f>
        <v xml:space="preserve">Argentina </v>
      </c>
      <c r="AF16">
        <f>VLOOKUP(AE16,AA16:AB25,2,FALSE)</f>
        <v>0</v>
      </c>
      <c r="AI16" t="str">
        <f>AE16</f>
        <v xml:space="preserve">Argentina </v>
      </c>
      <c r="AJ16">
        <f>VLOOKUP(AI16,AE16:AF25,2,FALSE)</f>
        <v>0</v>
      </c>
    </row>
    <row r="17" spans="6:37" x14ac:dyDescent="0.2">
      <c r="F17" t="str">
        <f>N2</f>
        <v>Bosnia</v>
      </c>
      <c r="G17">
        <f t="shared" ref="G17:M17" si="29">N10</f>
        <v>0</v>
      </c>
      <c r="H17">
        <f t="shared" si="29"/>
        <v>0</v>
      </c>
      <c r="I17">
        <f t="shared" si="29"/>
        <v>0</v>
      </c>
      <c r="J17">
        <f t="shared" si="29"/>
        <v>0</v>
      </c>
      <c r="K17">
        <f t="shared" si="29"/>
        <v>0</v>
      </c>
      <c r="L17">
        <f t="shared" si="29"/>
        <v>0</v>
      </c>
      <c r="M17">
        <f t="shared" si="29"/>
        <v>0</v>
      </c>
      <c r="O17" t="str">
        <f>IF($M17&lt;=$M16,$F17,$F16)</f>
        <v>Bosnia</v>
      </c>
      <c r="P17">
        <f>VLOOKUP(O17,$F$16:$M$25,8,FALSE)</f>
        <v>0</v>
      </c>
      <c r="S17" t="str">
        <f>O17</f>
        <v>Bosnia</v>
      </c>
      <c r="T17">
        <f>VLOOKUP(S17,$O$16:$P$25,2,FALSE)</f>
        <v>0</v>
      </c>
      <c r="W17" t="str">
        <f>S17</f>
        <v>Bosnia</v>
      </c>
      <c r="X17">
        <f>VLOOKUP(W17,$S$16:$T$25,2,FALSE)</f>
        <v>0</v>
      </c>
      <c r="AA17" t="str">
        <f>IF(X17&gt;=X18,W17,W18)</f>
        <v>Bosnia</v>
      </c>
      <c r="AB17">
        <f>VLOOKUP(AA17,W16:X25,2,FALSE)</f>
        <v>0</v>
      </c>
      <c r="AE17" t="str">
        <f>IF(AB17&gt;=AB19,AA17,AA19)</f>
        <v>Bosnia</v>
      </c>
      <c r="AF17">
        <f>VLOOKUP(AE17,AA16:AB25,2,FALSE)</f>
        <v>0</v>
      </c>
      <c r="AI17" t="str">
        <f>AE17</f>
        <v>Bosnia</v>
      </c>
      <c r="AJ17">
        <f>VLOOKUP(AI17,AE16:AF25,2,FALSE)</f>
        <v>0</v>
      </c>
    </row>
    <row r="18" spans="6:37" x14ac:dyDescent="0.2">
      <c r="F18" t="str">
        <f>U2</f>
        <v xml:space="preserve">Irán </v>
      </c>
      <c r="G18">
        <f t="shared" ref="G18:M18" si="30">U10</f>
        <v>0</v>
      </c>
      <c r="H18">
        <f t="shared" si="30"/>
        <v>0</v>
      </c>
      <c r="I18">
        <f t="shared" si="30"/>
        <v>0</v>
      </c>
      <c r="J18">
        <f t="shared" si="30"/>
        <v>0</v>
      </c>
      <c r="K18">
        <f t="shared" si="30"/>
        <v>0</v>
      </c>
      <c r="L18">
        <f t="shared" si="30"/>
        <v>0</v>
      </c>
      <c r="M18">
        <f t="shared" si="30"/>
        <v>0</v>
      </c>
      <c r="O18" t="str">
        <f>F18</f>
        <v xml:space="preserve">Irán </v>
      </c>
      <c r="P18">
        <f>VLOOKUP(O18,$F$16:$M$25,8,FALSE)</f>
        <v>0</v>
      </c>
      <c r="S18" t="str">
        <f>IF($P18&lt;=$P16,$O18,$O16)</f>
        <v xml:space="preserve">Irán </v>
      </c>
      <c r="T18">
        <f>VLOOKUP(S18,$O$16:$P$25,2,FALSE)</f>
        <v>0</v>
      </c>
      <c r="W18" t="str">
        <f>S18</f>
        <v xml:space="preserve">Irán </v>
      </c>
      <c r="X18">
        <f>VLOOKUP(W18,$S$16:$T$25,2,FALSE)</f>
        <v>0</v>
      </c>
      <c r="AA18" t="str">
        <f>IF(X18&lt;=X17,W18,W17)</f>
        <v xml:space="preserve">Irán </v>
      </c>
      <c r="AB18">
        <f>VLOOKUP(AA18,W16:X25,2,FALSE)</f>
        <v>0</v>
      </c>
      <c r="AE18" t="str">
        <f>AA18</f>
        <v xml:space="preserve">Irán </v>
      </c>
      <c r="AF18">
        <f>VLOOKUP(AE18,AA16:AB25,2,FALSE)</f>
        <v>0</v>
      </c>
      <c r="AI18" t="str">
        <f>IF(AF18&gt;=AF19,AE18,AE19)</f>
        <v xml:space="preserve">Irán </v>
      </c>
      <c r="AJ18">
        <f>VLOOKUP(AI18,AE16:AF25,2,FALSE)</f>
        <v>0</v>
      </c>
    </row>
    <row r="19" spans="6:37" x14ac:dyDescent="0.2">
      <c r="F19" t="str">
        <f>AB2</f>
        <v>Nigeria</v>
      </c>
      <c r="G19">
        <f t="shared" ref="G19:M19" si="31">AB10</f>
        <v>0</v>
      </c>
      <c r="H19">
        <f t="shared" si="31"/>
        <v>0</v>
      </c>
      <c r="I19">
        <f t="shared" si="31"/>
        <v>0</v>
      </c>
      <c r="J19">
        <f t="shared" si="31"/>
        <v>0</v>
      </c>
      <c r="K19">
        <f t="shared" si="31"/>
        <v>0</v>
      </c>
      <c r="L19">
        <f t="shared" si="31"/>
        <v>0</v>
      </c>
      <c r="M19">
        <f t="shared" si="31"/>
        <v>0</v>
      </c>
      <c r="O19" t="str">
        <f>F19</f>
        <v>Nigeria</v>
      </c>
      <c r="P19">
        <f>VLOOKUP(O19,$F$16:$M$25,8,FALSE)</f>
        <v>0</v>
      </c>
      <c r="S19" t="str">
        <f>O19</f>
        <v>Nigeria</v>
      </c>
      <c r="T19">
        <f>VLOOKUP(S19,$O$16:$P$25,2,FALSE)</f>
        <v>0</v>
      </c>
      <c r="W19" t="str">
        <f>IF($T19&lt;=$T16,$S19,$S16)</f>
        <v>Nigeria</v>
      </c>
      <c r="X19">
        <f>VLOOKUP(W19,$S$16:$T$25,2,FALSE)</f>
        <v>0</v>
      </c>
      <c r="AA19" t="str">
        <f>W19</f>
        <v>Nigeria</v>
      </c>
      <c r="AB19">
        <f>VLOOKUP(AA19,W16:X25,2,FALSE)</f>
        <v>0</v>
      </c>
      <c r="AE19" t="str">
        <f>IF(AB19&lt;=AB17,AA19,AA17)</f>
        <v>Nigeria</v>
      </c>
      <c r="AF19">
        <f>VLOOKUP(AE19,AA16:AB25,2,FALSE)</f>
        <v>0</v>
      </c>
      <c r="AI19" t="str">
        <f>IF(AF19&lt;=AF18,AE19,AE18)</f>
        <v>Nigeria</v>
      </c>
      <c r="AJ19">
        <f>VLOOKUP(AI19,AE16:AF25,2,FALSE)</f>
        <v>0</v>
      </c>
    </row>
    <row r="28" spans="6:37" x14ac:dyDescent="0.2">
      <c r="F28" t="str">
        <f>AI16</f>
        <v xml:space="preserve">Argentina </v>
      </c>
      <c r="J28">
        <f>AJ16</f>
        <v>0</v>
      </c>
      <c r="K28">
        <f>VLOOKUP(AI16,$F$16:$M$25,6,FALSE)</f>
        <v>0</v>
      </c>
      <c r="L28">
        <f>VLOOKUP(AI16,$F$16:$M$25,7,FALSE)</f>
        <v>0</v>
      </c>
      <c r="M28">
        <f>K28-L28</f>
        <v>0</v>
      </c>
      <c r="O28" t="str">
        <f>IF(AND($J28=$J29,$M29&gt;$M28),$F29,$F28)</f>
        <v xml:space="preserve">Argentina </v>
      </c>
      <c r="P28">
        <f>VLOOKUP(O28,$F$28:$M$37,5,FALSE)</f>
        <v>0</v>
      </c>
      <c r="Q28">
        <f>VLOOKUP(O28,$F$28:$M$37,8,FALSE)</f>
        <v>0</v>
      </c>
      <c r="S28" t="str">
        <f>IF(AND(P28=P30,Q30&gt;Q28),O30,O28)</f>
        <v xml:space="preserve">Argentina </v>
      </c>
      <c r="T28">
        <f>VLOOKUP(S28,$O$28:$Q$37,2,FALSE)</f>
        <v>0</v>
      </c>
      <c r="U28">
        <f>VLOOKUP(S28,$O$28:$Q$37,3,FALSE)</f>
        <v>0</v>
      </c>
      <c r="W28" t="str">
        <f>IF(AND(T28=T31,U31&gt;U28),S31,S28)</f>
        <v xml:space="preserve">Argentina </v>
      </c>
      <c r="X28">
        <f>VLOOKUP(W28,$S$28:$U$37,2,FALSE)</f>
        <v>0</v>
      </c>
      <c r="Y28">
        <f>VLOOKUP(W28,$S$28:$U$37,3,FALSE)</f>
        <v>0</v>
      </c>
      <c r="AA28" t="str">
        <f>W28</f>
        <v xml:space="preserve">Argentina </v>
      </c>
      <c r="AB28">
        <f>VLOOKUP(AA28,W28:Y37,2,FALSE)</f>
        <v>0</v>
      </c>
      <c r="AC28">
        <f>VLOOKUP(AA28,W28:Y37,3,FALSE)</f>
        <v>0</v>
      </c>
      <c r="AE28" t="str">
        <f>AA28</f>
        <v xml:space="preserve">Argentina </v>
      </c>
      <c r="AF28">
        <f>VLOOKUP(AE28,AA28:AC37,2,FALSE)</f>
        <v>0</v>
      </c>
      <c r="AG28">
        <f>VLOOKUP(AE28,AA28:AC37,3,FALSE)</f>
        <v>0</v>
      </c>
      <c r="AI28" t="str">
        <f>AE28</f>
        <v xml:space="preserve">Argentina </v>
      </c>
      <c r="AJ28">
        <f>VLOOKUP(AI28,AE28:AG37,2,FALSE)</f>
        <v>0</v>
      </c>
      <c r="AK28">
        <f>VLOOKUP(AI28,AE28:AG37,3,FALSE)</f>
        <v>0</v>
      </c>
    </row>
    <row r="29" spans="6:37" x14ac:dyDescent="0.2">
      <c r="F29" t="str">
        <f>AI17</f>
        <v>Bosnia</v>
      </c>
      <c r="J29">
        <f>AJ17</f>
        <v>0</v>
      </c>
      <c r="K29">
        <f>VLOOKUP(AI17,$F$16:$M$25,6,FALSE)</f>
        <v>0</v>
      </c>
      <c r="L29">
        <f>VLOOKUP(AI17,$F$16:$M$25,7,FALSE)</f>
        <v>0</v>
      </c>
      <c r="M29">
        <f>K29-L29</f>
        <v>0</v>
      </c>
      <c r="O29" t="str">
        <f>IF(AND($J28=$J29,$M29&gt;$M28),$F28,$F29)</f>
        <v>Bosnia</v>
      </c>
      <c r="P29">
        <f>VLOOKUP(O29,$F$28:$M$37,5,FALSE)</f>
        <v>0</v>
      </c>
      <c r="Q29">
        <f>VLOOKUP(O29,$F$28:$M$37,8,FALSE)</f>
        <v>0</v>
      </c>
      <c r="S29" t="str">
        <f>O29</f>
        <v>Bosnia</v>
      </c>
      <c r="T29">
        <f>VLOOKUP(S29,$O$28:$Q$37,2,FALSE)</f>
        <v>0</v>
      </c>
      <c r="U29">
        <f>VLOOKUP(S29,$O$28:$Q$37,3,FALSE)</f>
        <v>0</v>
      </c>
      <c r="W29" t="str">
        <f>S29</f>
        <v>Bosnia</v>
      </c>
      <c r="X29">
        <f>VLOOKUP(W29,$S$28:$U$37,2,FALSE)</f>
        <v>0</v>
      </c>
      <c r="Y29">
        <f>VLOOKUP(W29,$S$28:$U$37,3,FALSE)</f>
        <v>0</v>
      </c>
      <c r="AA29" t="str">
        <f>IF(AND(X29=X30,Y30&gt;Y29),W30,W29)</f>
        <v>Bosnia</v>
      </c>
      <c r="AB29">
        <f>VLOOKUP(AA29,W28:Y37,2,FALSE)</f>
        <v>0</v>
      </c>
      <c r="AC29">
        <f>VLOOKUP(AA29,W28:Y37,3,FALSE)</f>
        <v>0</v>
      </c>
      <c r="AE29" t="str">
        <f>IF(AND(AB29=AB31,AC31&gt;AC29),AA31,AA29)</f>
        <v>Bosnia</v>
      </c>
      <c r="AF29">
        <f>VLOOKUP(AE29,AA28:AC37,2,FALSE)</f>
        <v>0</v>
      </c>
      <c r="AG29">
        <f>VLOOKUP(AE29,AA28:AC37,3,FALSE)</f>
        <v>0</v>
      </c>
      <c r="AI29" t="str">
        <f>AE29</f>
        <v>Bosnia</v>
      </c>
      <c r="AJ29">
        <f>VLOOKUP(AI29,AE28:AG37,2,FALSE)</f>
        <v>0</v>
      </c>
      <c r="AK29">
        <f>VLOOKUP(AI29,AE28:AG37,3,FALSE)</f>
        <v>0</v>
      </c>
    </row>
    <row r="30" spans="6:37" x14ac:dyDescent="0.2">
      <c r="F30" t="str">
        <f>AI18</f>
        <v xml:space="preserve">Irán </v>
      </c>
      <c r="J30">
        <f>AJ18</f>
        <v>0</v>
      </c>
      <c r="K30">
        <f>VLOOKUP(AI18,$F$16:$M$25,6,FALSE)</f>
        <v>0</v>
      </c>
      <c r="L30">
        <f>VLOOKUP(AI18,$F$16:$M$25,7,FALSE)</f>
        <v>0</v>
      </c>
      <c r="M30">
        <f>K30-L30</f>
        <v>0</v>
      </c>
      <c r="O30" t="str">
        <f>F30</f>
        <v xml:space="preserve">Irán </v>
      </c>
      <c r="P30">
        <f>VLOOKUP(O30,$F$28:$M$37,5,FALSE)</f>
        <v>0</v>
      </c>
      <c r="Q30">
        <f>VLOOKUP(O30,$F$28:$M$37,8,FALSE)</f>
        <v>0</v>
      </c>
      <c r="S30" t="str">
        <f>IF(AND($P28=P30,Q30&gt;Q28),O28,O30)</f>
        <v xml:space="preserve">Irán </v>
      </c>
      <c r="T30">
        <f>VLOOKUP(S30,$O$28:$Q$37,2,FALSE)</f>
        <v>0</v>
      </c>
      <c r="U30">
        <f>VLOOKUP(S30,$O$28:$Q$37,3,FALSE)</f>
        <v>0</v>
      </c>
      <c r="W30" t="str">
        <f>S30</f>
        <v xml:space="preserve">Irán </v>
      </c>
      <c r="X30">
        <f>VLOOKUP(W30,$S$28:$U$37,2,FALSE)</f>
        <v>0</v>
      </c>
      <c r="Y30">
        <f>VLOOKUP(W30,$S$28:$U$37,3,FALSE)</f>
        <v>0</v>
      </c>
      <c r="AA30" t="str">
        <f>IF(AND(X29=X30,Y30&gt;Y29),W29,W30)</f>
        <v xml:space="preserve">Irán </v>
      </c>
      <c r="AB30">
        <f>VLOOKUP(AA30,W28:Y37,2,FALSE)</f>
        <v>0</v>
      </c>
      <c r="AC30">
        <f>VLOOKUP(AA30,W28:Y37,3,FALSE)</f>
        <v>0</v>
      </c>
      <c r="AE30" t="str">
        <f>AA30</f>
        <v xml:space="preserve">Irán </v>
      </c>
      <c r="AF30">
        <f>VLOOKUP(AE30,AA28:AC37,2,FALSE)</f>
        <v>0</v>
      </c>
      <c r="AG30">
        <f>VLOOKUP(AE30,AA28:AC37,3,FALSE)</f>
        <v>0</v>
      </c>
      <c r="AI30" t="str">
        <f>IF(AND(AF30=AF31,AG31&gt;AG30),AE31,AE30)</f>
        <v xml:space="preserve">Irán </v>
      </c>
      <c r="AJ30">
        <f>VLOOKUP(AI30,AE28:AG37,2,FALSE)</f>
        <v>0</v>
      </c>
      <c r="AK30">
        <f>VLOOKUP(AI30,AE28:AG37,3,FALSE)</f>
        <v>0</v>
      </c>
    </row>
    <row r="31" spans="6:37" x14ac:dyDescent="0.2">
      <c r="F31" t="str">
        <f>AI19</f>
        <v>Nigeria</v>
      </c>
      <c r="J31">
        <f>AJ19</f>
        <v>0</v>
      </c>
      <c r="K31">
        <f>VLOOKUP(AI19,$F$16:$M$25,6,FALSE)</f>
        <v>0</v>
      </c>
      <c r="L31">
        <f>VLOOKUP(AI19,$F$16:$M$25,7,FALSE)</f>
        <v>0</v>
      </c>
      <c r="M31">
        <f>K31-L31</f>
        <v>0</v>
      </c>
      <c r="O31" t="str">
        <f>F31</f>
        <v>Nigeria</v>
      </c>
      <c r="P31">
        <f>VLOOKUP(O31,$F$28:$M$37,5,FALSE)</f>
        <v>0</v>
      </c>
      <c r="Q31">
        <f>VLOOKUP(O31,$F$28:$M$37,8,FALSE)</f>
        <v>0</v>
      </c>
      <c r="S31" t="str">
        <f>O31</f>
        <v>Nigeria</v>
      </c>
      <c r="T31">
        <f>VLOOKUP(S31,$O$28:$Q$37,2,FALSE)</f>
        <v>0</v>
      </c>
      <c r="U31">
        <f>VLOOKUP(S31,$O$28:$Q$37,3,FALSE)</f>
        <v>0</v>
      </c>
      <c r="W31" t="str">
        <f>IF(AND(T28=T31,U31&gt;U28),S28,S31)</f>
        <v>Nigeria</v>
      </c>
      <c r="X31">
        <f>VLOOKUP(W31,$S$28:$U$37,2,FALSE)</f>
        <v>0</v>
      </c>
      <c r="Y31">
        <f>VLOOKUP(W31,$S$28:$U$37,3,FALSE)</f>
        <v>0</v>
      </c>
      <c r="AA31" t="str">
        <f>W31</f>
        <v>Nigeria</v>
      </c>
      <c r="AB31">
        <f>VLOOKUP(AA31,W28:Y37,2,FALSE)</f>
        <v>0</v>
      </c>
      <c r="AC31">
        <f>VLOOKUP(AA31,W28:Y37,3,FALSE)</f>
        <v>0</v>
      </c>
      <c r="AE31" t="str">
        <f>IF(AND(AB29=AB31,AC31&gt;AC29),AA29,AA31)</f>
        <v>Nigeria</v>
      </c>
      <c r="AF31">
        <f>VLOOKUP(AE31,AA28:AC37,2,FALSE)</f>
        <v>0</v>
      </c>
      <c r="AG31">
        <f>VLOOKUP(AE31,AA28:AC37,3,FALSE)</f>
        <v>0</v>
      </c>
      <c r="AI31" t="str">
        <f>IF(AND(AF30=AF31,AG31&gt;AG30),AE30,AE31)</f>
        <v>Nigeria</v>
      </c>
      <c r="AJ31">
        <f>VLOOKUP(AI31,AE28:AG37,2,FALSE)</f>
        <v>0</v>
      </c>
      <c r="AK31">
        <f>VLOOKUP(AI31,AE28:AG37,3,FALSE)</f>
        <v>0</v>
      </c>
    </row>
    <row r="40" spans="6:38" x14ac:dyDescent="0.2">
      <c r="F40" t="str">
        <f>AI28</f>
        <v xml:space="preserve">Argentina </v>
      </c>
      <c r="J40">
        <f>VLOOKUP(F40,$F$16:$M$25,8,FALSE)</f>
        <v>0</v>
      </c>
      <c r="K40">
        <f>VLOOKUP(F40,$F$16:$M$25,6,FALSE)</f>
        <v>0</v>
      </c>
      <c r="L40">
        <f>VLOOKUP(F40,$F$16:$M$25,7,FALSE)</f>
        <v>0</v>
      </c>
      <c r="M40">
        <f>K40-L40</f>
        <v>0</v>
      </c>
      <c r="O40" t="str">
        <f>IF(AND(J40=J41,M40=M41,K41&gt;K40),F41,F40)</f>
        <v xml:space="preserve">Argentina </v>
      </c>
      <c r="P40">
        <f>VLOOKUP(O40,$F$40:$M$49,5,FALSE)</f>
        <v>0</v>
      </c>
      <c r="Q40">
        <f>VLOOKUP(O40,$F$40:$M$49,8,FALSE)</f>
        <v>0</v>
      </c>
      <c r="R40">
        <f>VLOOKUP(O40,$F$40:$M$49,6,FALSE)</f>
        <v>0</v>
      </c>
      <c r="S40" t="str">
        <f>IF(AND(P40=P42,Q40=Q42,R42&gt;R40),O42,O40)</f>
        <v xml:space="preserve">Argentina </v>
      </c>
      <c r="T40">
        <f>VLOOKUP(S40,$O$40:$R$49,2,FALSE)</f>
        <v>0</v>
      </c>
      <c r="U40">
        <f>VLOOKUP(S40,$O$40:$R$49,3,FALSE)</f>
        <v>0</v>
      </c>
      <c r="V40">
        <f>VLOOKUP(S40,$O$40:$R$49,4,FALSE)</f>
        <v>0</v>
      </c>
      <c r="W40" t="str">
        <f>IF(AND(T40=T43,U40=U43,V43&gt;V40),S43,S40)</f>
        <v xml:space="preserve">Argentina </v>
      </c>
      <c r="X40">
        <f>VLOOKUP(W40,$S$40:$V$49,2,FALSE)</f>
        <v>0</v>
      </c>
      <c r="Y40">
        <f>VLOOKUP(W40,$S$40:$V$49,3,FALSE)</f>
        <v>0</v>
      </c>
      <c r="Z40">
        <f>VLOOKUP(W40,$S$40:$V$49,4,FALSE)</f>
        <v>0</v>
      </c>
      <c r="AA40" t="str">
        <f>W40</f>
        <v xml:space="preserve">Argentina </v>
      </c>
      <c r="AB40">
        <f>VLOOKUP(AA40,W40:Z49,2,FALSE)</f>
        <v>0</v>
      </c>
      <c r="AC40">
        <f>VLOOKUP(AA40,W40:Z49,3,FALSE)</f>
        <v>0</v>
      </c>
      <c r="AD40">
        <f>VLOOKUP(AA40,W40:Z49,4,FALSE)</f>
        <v>0</v>
      </c>
      <c r="AE40" t="str">
        <f>AA40</f>
        <v xml:space="preserve">Argentina </v>
      </c>
      <c r="AF40">
        <f>VLOOKUP(AE40,AA40:AD49,2,FALSE)</f>
        <v>0</v>
      </c>
      <c r="AG40">
        <f>VLOOKUP(AE40,AA40:AD49,3,FALSE)</f>
        <v>0</v>
      </c>
      <c r="AH40">
        <f>VLOOKUP(AE40,AA40:AD49,4,FALSE)</f>
        <v>0</v>
      </c>
      <c r="AI40" t="str">
        <f>AE40</f>
        <v xml:space="preserve">Argentina </v>
      </c>
      <c r="AJ40">
        <f>VLOOKUP(AI40,AE40:AH49,2,FALSE)</f>
        <v>0</v>
      </c>
      <c r="AK40">
        <f>VLOOKUP(AI40,AE40:AH49,3,FALSE)</f>
        <v>0</v>
      </c>
      <c r="AL40">
        <f>VLOOKUP(AI40,AE40:AH49,4,FALSE)</f>
        <v>0</v>
      </c>
    </row>
    <row r="41" spans="6:38" x14ac:dyDescent="0.2">
      <c r="F41" t="str">
        <f>AI29</f>
        <v>Bosnia</v>
      </c>
      <c r="J41">
        <f>VLOOKUP(F41,$F$16:$M$25,8,FALSE)</f>
        <v>0</v>
      </c>
      <c r="K41">
        <f>VLOOKUP(F41,$F$16:$M$25,6,FALSE)</f>
        <v>0</v>
      </c>
      <c r="L41">
        <f>VLOOKUP(F41,$F$16:$M$25,7,FALSE)</f>
        <v>0</v>
      </c>
      <c r="M41">
        <f>K41-L41</f>
        <v>0</v>
      </c>
      <c r="O41" t="str">
        <f>IF(AND(J40=J41,M40=M41,K41&gt;K40),F40,F41)</f>
        <v>Bosnia</v>
      </c>
      <c r="P41">
        <f>VLOOKUP(O41,$F$40:$M$49,5,FALSE)</f>
        <v>0</v>
      </c>
      <c r="Q41">
        <f>VLOOKUP(O41,$F$40:$M$49,8,FALSE)</f>
        <v>0</v>
      </c>
      <c r="R41">
        <f>VLOOKUP(O41,$F$40:$M$49,6,FALSE)</f>
        <v>0</v>
      </c>
      <c r="S41" t="str">
        <f>O41</f>
        <v>Bosnia</v>
      </c>
      <c r="T41">
        <f>VLOOKUP(S41,$O$40:$R$49,2,FALSE)</f>
        <v>0</v>
      </c>
      <c r="U41">
        <f>VLOOKUP(S41,$O$40:$R$49,3,FALSE)</f>
        <v>0</v>
      </c>
      <c r="V41">
        <f>VLOOKUP(S41,$O$40:$R$49,4,FALSE)</f>
        <v>0</v>
      </c>
      <c r="W41" t="str">
        <f>S41</f>
        <v>Bosnia</v>
      </c>
      <c r="X41">
        <f>VLOOKUP(W41,$S$40:$V$49,2,FALSE)</f>
        <v>0</v>
      </c>
      <c r="Y41">
        <f>VLOOKUP(W41,$S$40:$V$49,3,FALSE)</f>
        <v>0</v>
      </c>
      <c r="Z41">
        <f>VLOOKUP(W41,$S$40:$V$49,4,FALSE)</f>
        <v>0</v>
      </c>
      <c r="AA41" t="str">
        <f>IF(AND(X41=X42,Y41=Y42,Z42&gt;Z41),W42,W41)</f>
        <v>Bosnia</v>
      </c>
      <c r="AB41">
        <f>VLOOKUP(AA41,W40:Z49,2,FALSE)</f>
        <v>0</v>
      </c>
      <c r="AC41">
        <f>VLOOKUP(AA41,W40:Z49,3,FALSE)</f>
        <v>0</v>
      </c>
      <c r="AD41">
        <f>VLOOKUP(AA41,W40:Z49,4,FALSE)</f>
        <v>0</v>
      </c>
      <c r="AE41" t="str">
        <f>IF(AND(AB41=AB43,AC41=AC43,AD43&gt;AD41),AA43,AA41)</f>
        <v>Bosnia</v>
      </c>
      <c r="AF41">
        <f>VLOOKUP(AE41,AA40:AD49,2,FALSE)</f>
        <v>0</v>
      </c>
      <c r="AG41">
        <f>VLOOKUP(AE41,AA40:AD49,3,FALSE)</f>
        <v>0</v>
      </c>
      <c r="AH41">
        <f>VLOOKUP(AE41,AA40:AD49,4,FALSE)</f>
        <v>0</v>
      </c>
      <c r="AI41" t="str">
        <f>AE41</f>
        <v>Bosnia</v>
      </c>
      <c r="AJ41">
        <f>VLOOKUP(AI41,AE40:AH49,2,FALSE)</f>
        <v>0</v>
      </c>
      <c r="AK41">
        <f>VLOOKUP(AI41,AE40:AH49,3,FALSE)</f>
        <v>0</v>
      </c>
      <c r="AL41">
        <f>VLOOKUP(AI41,AE40:AH49,4,FALSE)</f>
        <v>0</v>
      </c>
    </row>
    <row r="42" spans="6:38" x14ac:dyDescent="0.2">
      <c r="F42" t="str">
        <f>AI30</f>
        <v xml:space="preserve">Irán </v>
      </c>
      <c r="J42">
        <f>VLOOKUP(F42,$F$16:$M$25,8,FALSE)</f>
        <v>0</v>
      </c>
      <c r="K42">
        <f>VLOOKUP(F42,$F$16:$M$25,6,FALSE)</f>
        <v>0</v>
      </c>
      <c r="L42">
        <f>VLOOKUP(F42,$F$16:$M$25,7,FALSE)</f>
        <v>0</v>
      </c>
      <c r="M42">
        <f>K42-L42</f>
        <v>0</v>
      </c>
      <c r="O42" t="str">
        <f>F42</f>
        <v xml:space="preserve">Irán </v>
      </c>
      <c r="P42">
        <f>VLOOKUP(O42,$F$40:$M$49,5,FALSE)</f>
        <v>0</v>
      </c>
      <c r="Q42">
        <f>VLOOKUP(O42,$F$40:$M$49,8,FALSE)</f>
        <v>0</v>
      </c>
      <c r="R42">
        <f>VLOOKUP(O42,$F$40:$M$49,6,FALSE)</f>
        <v>0</v>
      </c>
      <c r="S42" t="str">
        <f>IF(AND(P40=P42,Q40=Q42,R42&gt;R40),O40,O42)</f>
        <v xml:space="preserve">Irán </v>
      </c>
      <c r="T42">
        <f>VLOOKUP(S42,$O$40:$R$49,2,FALSE)</f>
        <v>0</v>
      </c>
      <c r="U42">
        <f>VLOOKUP(S42,$O$40:$R$49,3,FALSE)</f>
        <v>0</v>
      </c>
      <c r="V42">
        <f>VLOOKUP(S42,$O$40:$R$49,4,FALSE)</f>
        <v>0</v>
      </c>
      <c r="W42" t="str">
        <f>S42</f>
        <v xml:space="preserve">Irán </v>
      </c>
      <c r="X42">
        <f>VLOOKUP(W42,$S$40:$V$49,2,FALSE)</f>
        <v>0</v>
      </c>
      <c r="Y42">
        <f>VLOOKUP(W42,$S$40:$V$49,3,FALSE)</f>
        <v>0</v>
      </c>
      <c r="Z42">
        <f>VLOOKUP(W42,$S$40:$V$49,4,FALSE)</f>
        <v>0</v>
      </c>
      <c r="AA42" t="str">
        <f>IF(AND(X41=X42,Y41=Y42,Z42&gt;Z41),W41,W42)</f>
        <v xml:space="preserve">Irán </v>
      </c>
      <c r="AB42">
        <f>VLOOKUP(AA42,W40:Z49,2,FALSE)</f>
        <v>0</v>
      </c>
      <c r="AC42">
        <f>VLOOKUP(AA42,W40:Z49,3,FALSE)</f>
        <v>0</v>
      </c>
      <c r="AD42">
        <f>VLOOKUP(AA42,W40:Z49,4,FALSE)</f>
        <v>0</v>
      </c>
      <c r="AE42" t="str">
        <f>AA42</f>
        <v xml:space="preserve">Irán </v>
      </c>
      <c r="AF42">
        <f>VLOOKUP(AE42,AA40:AD49,2,FALSE)</f>
        <v>0</v>
      </c>
      <c r="AG42">
        <f>VLOOKUP(AE42,AA40:AD49,3,FALSE)</f>
        <v>0</v>
      </c>
      <c r="AH42">
        <f>VLOOKUP(AE42,AA40:AD49,4,FALSE)</f>
        <v>0</v>
      </c>
      <c r="AI42" t="str">
        <f>IF(AND(AF42=AF43,AG42=AG43,AH43&gt;AH42),AE43,AE42)</f>
        <v xml:space="preserve">Irán </v>
      </c>
      <c r="AJ42">
        <f>VLOOKUP(AI42,AE40:AH49,2,FALSE)</f>
        <v>0</v>
      </c>
      <c r="AK42">
        <f>VLOOKUP(AI42,AE40:AH49,3,FALSE)</f>
        <v>0</v>
      </c>
      <c r="AL42">
        <f>VLOOKUP(AI42,AE40:AH49,4,FALSE)</f>
        <v>0</v>
      </c>
    </row>
    <row r="43" spans="6:38" x14ac:dyDescent="0.2">
      <c r="F43" t="str">
        <f>AI31</f>
        <v>Nigeria</v>
      </c>
      <c r="J43">
        <f>VLOOKUP(F43,$F$16:$M$25,8,FALSE)</f>
        <v>0</v>
      </c>
      <c r="K43">
        <f>VLOOKUP(F43,$F$16:$M$25,6,FALSE)</f>
        <v>0</v>
      </c>
      <c r="L43">
        <f>VLOOKUP(F43,$F$16:$M$25,7,FALSE)</f>
        <v>0</v>
      </c>
      <c r="M43">
        <f>K43-L43</f>
        <v>0</v>
      </c>
      <c r="O43" t="str">
        <f>F43</f>
        <v>Nigeria</v>
      </c>
      <c r="P43">
        <f>VLOOKUP(O43,$F$40:$M$49,5,FALSE)</f>
        <v>0</v>
      </c>
      <c r="Q43">
        <f>VLOOKUP(O43,$F$40:$M$49,8,FALSE)</f>
        <v>0</v>
      </c>
      <c r="R43">
        <f>VLOOKUP(O43,$F$40:$M$49,6,FALSE)</f>
        <v>0</v>
      </c>
      <c r="S43" t="str">
        <f>O43</f>
        <v>Nigeria</v>
      </c>
      <c r="T43">
        <f>VLOOKUP(S43,$O$40:$R$49,2,FALSE)</f>
        <v>0</v>
      </c>
      <c r="U43">
        <f>VLOOKUP(S43,$O$40:$R$49,3,FALSE)</f>
        <v>0</v>
      </c>
      <c r="V43">
        <f>VLOOKUP(S43,$O$40:$R$49,4,FALSE)</f>
        <v>0</v>
      </c>
      <c r="W43" t="str">
        <f>IF(AND(T40=T43,U40=U43,V43&gt;V40),S40,S43)</f>
        <v>Nigeria</v>
      </c>
      <c r="X43">
        <f>VLOOKUP(W43,$S$40:$V$49,2,FALSE)</f>
        <v>0</v>
      </c>
      <c r="Y43">
        <f>VLOOKUP(W43,$S$40:$V$49,3,FALSE)</f>
        <v>0</v>
      </c>
      <c r="Z43">
        <f>VLOOKUP(W43,$S$40:$V$49,4,FALSE)</f>
        <v>0</v>
      </c>
      <c r="AA43" t="str">
        <f>W43</f>
        <v>Nigeria</v>
      </c>
      <c r="AB43">
        <f>VLOOKUP(AA43,W40:Z49,2,FALSE)</f>
        <v>0</v>
      </c>
      <c r="AC43">
        <f>VLOOKUP(AA43,W40:Z49,3,FALSE)</f>
        <v>0</v>
      </c>
      <c r="AD43">
        <f>VLOOKUP(AA43,W40:Z49,4,FALSE)</f>
        <v>0</v>
      </c>
      <c r="AE43" t="str">
        <f>IF(AND(AB41=AB43,AC41=AC43,AD43&gt;AD41),AA41,AA43)</f>
        <v>Nigeria</v>
      </c>
      <c r="AF43">
        <f>VLOOKUP(AE43,AA40:AD49,2,FALSE)</f>
        <v>0</v>
      </c>
      <c r="AG43">
        <f>VLOOKUP(AE43,AA40:AD49,3,FALSE)</f>
        <v>0</v>
      </c>
      <c r="AH43">
        <f>VLOOKUP(AE43,AA40:AD49,4,FALSE)</f>
        <v>0</v>
      </c>
      <c r="AI43" t="str">
        <f>IF(AND(AF42=AF43,AG42=AG43,AH43&gt;AH42),AE42,AE43)</f>
        <v>Nigeria</v>
      </c>
      <c r="AJ43">
        <f>VLOOKUP(AI43,AE40:AH49,2,FALSE)</f>
        <v>0</v>
      </c>
      <c r="AK43">
        <f>VLOOKUP(AI43,AE40:AH49,3,FALSE)</f>
        <v>0</v>
      </c>
      <c r="AL43">
        <f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>AI40</f>
        <v xml:space="preserve">Argentina </v>
      </c>
      <c r="G52">
        <f>VLOOKUP(F52,$F$16:$M$25,2,FALSE)</f>
        <v>0</v>
      </c>
      <c r="H52">
        <f>VLOOKUP(F52,$F$16:$M$25,3,FALSE)</f>
        <v>0</v>
      </c>
      <c r="I52">
        <f>VLOOKUP(F52,$F$16:$M$25,4,FALSE)</f>
        <v>0</v>
      </c>
      <c r="J52">
        <f>VLOOKUP(F52,$F$16:$M$25,5,FALSE)</f>
        <v>0</v>
      </c>
      <c r="K52">
        <f>VLOOKUP(F52,$F$16:$M$25,6,FALSE)</f>
        <v>0</v>
      </c>
      <c r="L52">
        <f>VLOOKUP(F52,$F$16:$M$25,7,FALSE)</f>
        <v>0</v>
      </c>
      <c r="M52">
        <f>VLOOKUP(F52,$F$16:$M$25,8,FALSE)</f>
        <v>0</v>
      </c>
    </row>
    <row r="53" spans="6:13" x14ac:dyDescent="0.2">
      <c r="F53" t="str">
        <f>AI41</f>
        <v>Bosnia</v>
      </c>
      <c r="G53">
        <f>VLOOKUP(F53,$F$16:$M$25,2,FALSE)</f>
        <v>0</v>
      </c>
      <c r="H53">
        <f>VLOOKUP(F53,$F$16:$M$25,3,FALSE)</f>
        <v>0</v>
      </c>
      <c r="I53">
        <f>VLOOKUP(F53,$F$16:$M$25,4,FALSE)</f>
        <v>0</v>
      </c>
      <c r="J53">
        <f>VLOOKUP(F53,$F$16:$M$25,5,FALSE)</f>
        <v>0</v>
      </c>
      <c r="K53">
        <f>VLOOKUP(F53,$F$16:$M$25,6,FALSE)</f>
        <v>0</v>
      </c>
      <c r="L53">
        <f>VLOOKUP(F53,$F$16:$M$25,7,FALSE)</f>
        <v>0</v>
      </c>
      <c r="M53">
        <f>VLOOKUP(F53,$F$16:$M$25,8,FALSE)</f>
        <v>0</v>
      </c>
    </row>
    <row r="54" spans="6:13" x14ac:dyDescent="0.2">
      <c r="F54" t="str">
        <f>AI42</f>
        <v xml:space="preserve">Irán </v>
      </c>
      <c r="G54">
        <f>VLOOKUP(F54,$F$16:$M$25,2,FALSE)</f>
        <v>0</v>
      </c>
      <c r="H54">
        <f>VLOOKUP(F54,$F$16:$M$25,3,FALSE)</f>
        <v>0</v>
      </c>
      <c r="I54">
        <f>VLOOKUP(F54,$F$16:$M$25,4,FALSE)</f>
        <v>0</v>
      </c>
      <c r="J54">
        <f>VLOOKUP(F54,$F$16:$M$25,5,FALSE)</f>
        <v>0</v>
      </c>
      <c r="K54">
        <f>VLOOKUP(F54,$F$16:$M$25,6,FALSE)</f>
        <v>0</v>
      </c>
      <c r="L54">
        <f>VLOOKUP(F54,$F$16:$M$25,7,FALSE)</f>
        <v>0</v>
      </c>
      <c r="M54">
        <f>VLOOKUP(F54,$F$16:$M$25,8,FALSE)</f>
        <v>0</v>
      </c>
    </row>
    <row r="55" spans="6:13" x14ac:dyDescent="0.2">
      <c r="F55" t="str">
        <f>AI43</f>
        <v>Nigeria</v>
      </c>
      <c r="G55">
        <f>VLOOKUP(F55,$F$16:$M$25,2,FALSE)</f>
        <v>0</v>
      </c>
      <c r="H55">
        <f>VLOOKUP(F55,$F$16:$M$25,3,FALSE)</f>
        <v>0</v>
      </c>
      <c r="I55">
        <f>VLOOKUP(F55,$F$16:$M$25,4,FALSE)</f>
        <v>0</v>
      </c>
      <c r="J55">
        <f>VLOOKUP(F55,$F$16:$M$25,5,FALSE)</f>
        <v>0</v>
      </c>
      <c r="K55">
        <f>VLOOKUP(F55,$F$16:$M$25,6,FALSE)</f>
        <v>0</v>
      </c>
      <c r="L55">
        <f>VLOOKUP(F55,$F$16:$M$25,7,FALSE)</f>
        <v>0</v>
      </c>
      <c r="M55">
        <f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AL55"/>
  <sheetViews>
    <sheetView workbookViewId="0">
      <pane xSplit="5" topLeftCell="F1" activePane="topRight" state="frozen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G -'!Q7&lt;&gt;"",'- G -'!Q7,"")</f>
        <v>Alemania</v>
      </c>
      <c r="N2" t="str">
        <f>IF('- G -'!Q9&lt;&gt;"",'- G -'!Q9,"")</f>
        <v>Portugal</v>
      </c>
      <c r="U2" t="str">
        <f>IF('- G -'!Q11&lt;&gt;"",'- G -'!Q11,"")</f>
        <v>Ghana</v>
      </c>
      <c r="AB2" t="str">
        <f>IF('- G -'!Q13&lt;&gt;"",'- G -'!Q13,"")</f>
        <v>EE. UU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>'- G -'!B6</f>
        <v>Ghana</v>
      </c>
      <c r="B4" s="1" t="str">
        <f>IF('- G -'!C6&lt;&gt;"",'- G -'!C6,"")</f>
        <v/>
      </c>
      <c r="C4" s="1" t="str">
        <f>'- G -'!D6</f>
        <v>-</v>
      </c>
      <c r="D4" s="1" t="str">
        <f>IF('- G -'!E6&lt;&gt;"",'- G -'!E6,"")</f>
        <v/>
      </c>
      <c r="E4" s="3" t="str">
        <f>'- G -'!F6</f>
        <v>EE. UU</v>
      </c>
      <c r="F4" s="1">
        <f>COUNTBLANK('- G -'!C6:'- G -'!E6)</f>
        <v>2</v>
      </c>
      <c r="G4">
        <f t="shared" ref="G4:G9" si="0">IF(AND(F4=0,OR($A4=$G$2,$E4=$G$2)),1,0)</f>
        <v>0</v>
      </c>
      <c r="H4">
        <f t="shared" ref="H4:H9" si="1">IF(AND(F4=0,OR(AND($A4=$G$2,$B4&gt;$D4),AND($E4=$G$2,$D4&gt;$B4))),1,0)</f>
        <v>0</v>
      </c>
      <c r="I4">
        <f t="shared" ref="I4:I9" si="2">IF(AND(F4=0,G4=1,$B4=$D4),1,0)</f>
        <v>0</v>
      </c>
      <c r="J4">
        <f t="shared" ref="J4:J9" si="3">IF(AND(F4=0,OR(AND($A4=$G$2,$B4&lt;$D4),AND($E4=$G$2,$D4&lt;$B4))),1,0)</f>
        <v>0</v>
      </c>
      <c r="K4">
        <f t="shared" ref="K4:K9" si="4">IF(F4&gt;0,0,IF($A4=$G$2,$B4,IF($E4=$G$2,$D4,0)))</f>
        <v>0</v>
      </c>
      <c r="L4">
        <f t="shared" ref="L4:L9" si="5">IF(F4&gt;0,0,IF($A4=$G$2,$D4,IF($E4=$G$2,$B4,0)))</f>
        <v>0</v>
      </c>
      <c r="N4">
        <f t="shared" ref="N4:N9" si="6">IF(AND(F4=0,OR($A4=$N$2,$E4=$N$2)),1,0)</f>
        <v>0</v>
      </c>
      <c r="O4">
        <f t="shared" ref="O4:O9" si="7">IF(AND(F4=0,OR(AND($A4=$N$2,$B4&gt;$D4),AND($E4=$N$2,$D4&gt;$B4))),1,0)</f>
        <v>0</v>
      </c>
      <c r="P4">
        <f t="shared" ref="P4:P9" si="8">IF(AND(F4=0,N4=1,$B4=$D4),1,0)</f>
        <v>0</v>
      </c>
      <c r="Q4">
        <f t="shared" ref="Q4:Q9" si="9">IF(AND(F4=0,OR(AND($A4=$N$2,$B4&lt;$D4),AND($E4=$N$2,$D4&lt;$B4))),1,0)</f>
        <v>0</v>
      </c>
      <c r="R4">
        <f t="shared" ref="R4:R9" si="10">IF(F4&gt;0,0,IF($A4=$N$2,$B4,IF($E4=$N$2,$D4,0)))</f>
        <v>0</v>
      </c>
      <c r="S4">
        <f t="shared" ref="S4:S9" si="11">IF(F4&gt;0,0,IF($A4=$N$2,$D4,IF($E4=$N$2,$B4,0)))</f>
        <v>0</v>
      </c>
      <c r="U4">
        <f t="shared" ref="U4:U9" si="12">IF(AND(F4=0,OR($A4=$U$2,$E4=$U$2)),1,0)</f>
        <v>0</v>
      </c>
      <c r="V4">
        <f t="shared" ref="V4:V9" si="13">IF(AND(F4=0,OR(AND($A4=$U$2,$B4&gt;$D4),AND($E4=$U$2,$D4&gt;$B4))),1,0)</f>
        <v>0</v>
      </c>
      <c r="W4">
        <f t="shared" ref="W4:W9" si="14">IF(AND(F4=0,U4=1,$B4=$D4),1,0)</f>
        <v>0</v>
      </c>
      <c r="X4">
        <f t="shared" ref="X4:X9" si="15">IF(AND(F4=0,OR(AND($A4=$U$2,$B4&lt;$D4),AND($E4=$U$2,$D4&lt;$B4))),1,0)</f>
        <v>0</v>
      </c>
      <c r="Y4">
        <f t="shared" ref="Y4:Y9" si="16">IF(F4&gt;0,0,IF($A4=$U$2,$B4,IF($E4=$U$2,$D4,0)))</f>
        <v>0</v>
      </c>
      <c r="Z4">
        <f t="shared" ref="Z4:Z9" si="17">IF(F4&gt;0,0,IF($A4=$U$2,$D4,IF($E4=$U$2,$B4,0)))</f>
        <v>0</v>
      </c>
      <c r="AB4">
        <f t="shared" ref="AB4:AB9" si="18">IF(AND(F4=0,OR($A4=$AB$2,$E4=$AB$2)),1,0)</f>
        <v>0</v>
      </c>
      <c r="AC4">
        <f t="shared" ref="AC4:AC9" si="19">IF(AND(F4=0,OR(AND($A4=$AB$2,$B4&gt;$D4),AND($E4=$AB$2,$D4&gt;$B4))),1,0)</f>
        <v>0</v>
      </c>
      <c r="AD4">
        <f t="shared" ref="AD4:AD9" si="20">IF(AND(F4=0,AB4=1,$B4=$D4),1,0)</f>
        <v>0</v>
      </c>
      <c r="AE4">
        <f t="shared" ref="AE4:AE9" si="21">IF(AND(F4=0,OR(AND($A4=$AB$2,$B4&lt;$D4),AND($E4=$AB$2,$D4&lt;$B4))),1,0)</f>
        <v>0</v>
      </c>
      <c r="AF4">
        <f t="shared" ref="AF4:AF9" si="22">IF(F4&gt;0,0,IF($A4=$AB$2,$B4,IF($E4=$AB$2,$D4,0)))</f>
        <v>0</v>
      </c>
      <c r="AG4">
        <f t="shared" ref="AG4:AG9" si="23">IF(F4&gt;0,0,IF($A4=$AB$2,$D4,IF($E4=$AB$2,$B4,0)))</f>
        <v>0</v>
      </c>
    </row>
    <row r="5" spans="1:36" x14ac:dyDescent="0.2">
      <c r="A5" s="2" t="str">
        <f>'- G -'!B7</f>
        <v>Alemania</v>
      </c>
      <c r="B5" s="1" t="str">
        <f>IF('- G -'!C7&lt;&gt;"",'- G -'!C7,"")</f>
        <v/>
      </c>
      <c r="C5" s="1" t="str">
        <f>'- G -'!D7</f>
        <v>-</v>
      </c>
      <c r="D5" s="1" t="str">
        <f>IF('- G -'!E7&lt;&gt;"",'- G -'!E7,"")</f>
        <v/>
      </c>
      <c r="E5" s="3" t="str">
        <f>'- G -'!F7</f>
        <v>Portugal</v>
      </c>
      <c r="F5" s="1">
        <f>COUNTBLANK('- G -'!C7:'- G -'!E7)</f>
        <v>2</v>
      </c>
      <c r="G5">
        <f t="shared" si="0"/>
        <v>0</v>
      </c>
      <c r="H5">
        <f t="shared" si="1"/>
        <v>0</v>
      </c>
      <c r="I5">
        <f t="shared" si="2"/>
        <v>0</v>
      </c>
      <c r="J5">
        <f t="shared" si="3"/>
        <v>0</v>
      </c>
      <c r="K5">
        <f t="shared" si="4"/>
        <v>0</v>
      </c>
      <c r="L5">
        <f t="shared" si="5"/>
        <v>0</v>
      </c>
      <c r="N5">
        <f t="shared" si="6"/>
        <v>0</v>
      </c>
      <c r="O5">
        <f t="shared" si="7"/>
        <v>0</v>
      </c>
      <c r="P5">
        <f t="shared" si="8"/>
        <v>0</v>
      </c>
      <c r="Q5">
        <f t="shared" si="9"/>
        <v>0</v>
      </c>
      <c r="R5">
        <f t="shared" si="10"/>
        <v>0</v>
      </c>
      <c r="S5">
        <f t="shared" si="11"/>
        <v>0</v>
      </c>
      <c r="U5">
        <f t="shared" si="12"/>
        <v>0</v>
      </c>
      <c r="V5">
        <f t="shared" si="13"/>
        <v>0</v>
      </c>
      <c r="W5">
        <f t="shared" si="14"/>
        <v>0</v>
      </c>
      <c r="X5">
        <f t="shared" si="15"/>
        <v>0</v>
      </c>
      <c r="Y5">
        <f t="shared" si="16"/>
        <v>0</v>
      </c>
      <c r="Z5">
        <f t="shared" si="17"/>
        <v>0</v>
      </c>
      <c r="AB5">
        <f t="shared" si="18"/>
        <v>0</v>
      </c>
      <c r="AC5">
        <f t="shared" si="19"/>
        <v>0</v>
      </c>
      <c r="AD5">
        <f t="shared" si="20"/>
        <v>0</v>
      </c>
      <c r="AE5">
        <f t="shared" si="21"/>
        <v>0</v>
      </c>
      <c r="AF5">
        <f t="shared" si="22"/>
        <v>0</v>
      </c>
      <c r="AG5">
        <f t="shared" si="23"/>
        <v>0</v>
      </c>
    </row>
    <row r="6" spans="1:36" x14ac:dyDescent="0.2">
      <c r="A6" s="2" t="str">
        <f>'- G -'!B8</f>
        <v>Alemania</v>
      </c>
      <c r="B6" s="1" t="str">
        <f>IF('- G -'!C8&lt;&gt;"",'- G -'!C8,"")</f>
        <v/>
      </c>
      <c r="C6" s="1" t="str">
        <f>'- G -'!D8</f>
        <v>-</v>
      </c>
      <c r="D6" s="1" t="str">
        <f>IF('- G -'!E8&lt;&gt;"",'- G -'!E8,"")</f>
        <v/>
      </c>
      <c r="E6" s="3" t="str">
        <f>'- G -'!F8</f>
        <v>Ghana</v>
      </c>
      <c r="F6" s="1">
        <f>COUNTBLANK('- G -'!C8:'- G -'!E8)</f>
        <v>2</v>
      </c>
      <c r="G6">
        <f t="shared" si="0"/>
        <v>0</v>
      </c>
      <c r="H6">
        <f t="shared" si="1"/>
        <v>0</v>
      </c>
      <c r="I6">
        <f t="shared" si="2"/>
        <v>0</v>
      </c>
      <c r="J6">
        <f t="shared" si="3"/>
        <v>0</v>
      </c>
      <c r="K6">
        <f t="shared" si="4"/>
        <v>0</v>
      </c>
      <c r="L6">
        <f t="shared" si="5"/>
        <v>0</v>
      </c>
      <c r="N6">
        <f t="shared" si="6"/>
        <v>0</v>
      </c>
      <c r="O6">
        <f t="shared" si="7"/>
        <v>0</v>
      </c>
      <c r="P6">
        <f t="shared" si="8"/>
        <v>0</v>
      </c>
      <c r="Q6">
        <f t="shared" si="9"/>
        <v>0</v>
      </c>
      <c r="R6">
        <f t="shared" si="10"/>
        <v>0</v>
      </c>
      <c r="S6">
        <f t="shared" si="11"/>
        <v>0</v>
      </c>
      <c r="U6">
        <f t="shared" si="12"/>
        <v>0</v>
      </c>
      <c r="V6">
        <f t="shared" si="13"/>
        <v>0</v>
      </c>
      <c r="W6">
        <f t="shared" si="14"/>
        <v>0</v>
      </c>
      <c r="X6">
        <f t="shared" si="15"/>
        <v>0</v>
      </c>
      <c r="Y6">
        <f t="shared" si="16"/>
        <v>0</v>
      </c>
      <c r="Z6">
        <f t="shared" si="17"/>
        <v>0</v>
      </c>
      <c r="AB6">
        <f t="shared" si="18"/>
        <v>0</v>
      </c>
      <c r="AC6">
        <f t="shared" si="19"/>
        <v>0</v>
      </c>
      <c r="AD6">
        <f t="shared" si="20"/>
        <v>0</v>
      </c>
      <c r="AE6">
        <f t="shared" si="21"/>
        <v>0</v>
      </c>
      <c r="AF6">
        <f t="shared" si="22"/>
        <v>0</v>
      </c>
      <c r="AG6">
        <f t="shared" si="23"/>
        <v>0</v>
      </c>
    </row>
    <row r="7" spans="1:36" x14ac:dyDescent="0.2">
      <c r="A7" s="2" t="str">
        <f>'- G -'!B9</f>
        <v>EE. UU</v>
      </c>
      <c r="B7" s="1" t="str">
        <f>IF('- G -'!C9&lt;&gt;"",'- G -'!C9,"")</f>
        <v/>
      </c>
      <c r="C7" s="1" t="str">
        <f>'- G -'!D9</f>
        <v>-</v>
      </c>
      <c r="D7" s="1" t="str">
        <f>IF('- G -'!E9&lt;&gt;"",'- G -'!E9,"")</f>
        <v/>
      </c>
      <c r="E7" s="3" t="str">
        <f>'- G -'!F9</f>
        <v>Portugal</v>
      </c>
      <c r="F7" s="1">
        <f>COUNTBLANK('- G -'!C9:'- G -'!E9)</f>
        <v>2</v>
      </c>
      <c r="G7">
        <f t="shared" si="0"/>
        <v>0</v>
      </c>
      <c r="H7">
        <f t="shared" si="1"/>
        <v>0</v>
      </c>
      <c r="I7">
        <f t="shared" si="2"/>
        <v>0</v>
      </c>
      <c r="J7">
        <f t="shared" si="3"/>
        <v>0</v>
      </c>
      <c r="K7">
        <f t="shared" si="4"/>
        <v>0</v>
      </c>
      <c r="L7">
        <f t="shared" si="5"/>
        <v>0</v>
      </c>
      <c r="N7">
        <f t="shared" si="6"/>
        <v>0</v>
      </c>
      <c r="O7">
        <f t="shared" si="7"/>
        <v>0</v>
      </c>
      <c r="P7">
        <f t="shared" si="8"/>
        <v>0</v>
      </c>
      <c r="Q7">
        <f t="shared" si="9"/>
        <v>0</v>
      </c>
      <c r="R7">
        <f t="shared" si="10"/>
        <v>0</v>
      </c>
      <c r="S7">
        <f t="shared" si="11"/>
        <v>0</v>
      </c>
      <c r="U7">
        <f t="shared" si="12"/>
        <v>0</v>
      </c>
      <c r="V7">
        <f t="shared" si="13"/>
        <v>0</v>
      </c>
      <c r="W7">
        <f t="shared" si="14"/>
        <v>0</v>
      </c>
      <c r="X7">
        <f t="shared" si="15"/>
        <v>0</v>
      </c>
      <c r="Y7">
        <f t="shared" si="16"/>
        <v>0</v>
      </c>
      <c r="Z7">
        <f t="shared" si="17"/>
        <v>0</v>
      </c>
      <c r="AB7">
        <f t="shared" si="18"/>
        <v>0</v>
      </c>
      <c r="AC7">
        <f t="shared" si="19"/>
        <v>0</v>
      </c>
      <c r="AD7">
        <f t="shared" si="20"/>
        <v>0</v>
      </c>
      <c r="AE7">
        <f t="shared" si="21"/>
        <v>0</v>
      </c>
      <c r="AF7">
        <f t="shared" si="22"/>
        <v>0</v>
      </c>
      <c r="AG7">
        <f t="shared" si="23"/>
        <v>0</v>
      </c>
    </row>
    <row r="8" spans="1:36" x14ac:dyDescent="0.2">
      <c r="A8" s="2" t="str">
        <f>'- G -'!B10</f>
        <v>EE. UU</v>
      </c>
      <c r="B8" s="1" t="str">
        <f>IF('- G -'!C10&lt;&gt;"",'- G -'!C10,"")</f>
        <v/>
      </c>
      <c r="C8" s="1" t="str">
        <f>'- G -'!D10</f>
        <v>-</v>
      </c>
      <c r="D8" s="1" t="str">
        <f>IF('- G -'!E10&lt;&gt;"",'- G -'!E10,"")</f>
        <v/>
      </c>
      <c r="E8" s="3" t="str">
        <f>'- G -'!F10</f>
        <v>Alemania</v>
      </c>
      <c r="F8" s="1">
        <f>COUNTBLANK('- G -'!C10:'- G -'!E10)</f>
        <v>2</v>
      </c>
      <c r="G8">
        <f t="shared" si="0"/>
        <v>0</v>
      </c>
      <c r="H8">
        <f t="shared" si="1"/>
        <v>0</v>
      </c>
      <c r="I8">
        <f t="shared" si="2"/>
        <v>0</v>
      </c>
      <c r="J8">
        <f t="shared" si="3"/>
        <v>0</v>
      </c>
      <c r="K8">
        <f t="shared" si="4"/>
        <v>0</v>
      </c>
      <c r="L8">
        <f t="shared" si="5"/>
        <v>0</v>
      </c>
      <c r="N8">
        <f t="shared" si="6"/>
        <v>0</v>
      </c>
      <c r="O8">
        <f t="shared" si="7"/>
        <v>0</v>
      </c>
      <c r="P8">
        <f t="shared" si="8"/>
        <v>0</v>
      </c>
      <c r="Q8">
        <f t="shared" si="9"/>
        <v>0</v>
      </c>
      <c r="R8">
        <f t="shared" si="10"/>
        <v>0</v>
      </c>
      <c r="S8">
        <f t="shared" si="11"/>
        <v>0</v>
      </c>
      <c r="U8">
        <f t="shared" si="12"/>
        <v>0</v>
      </c>
      <c r="V8">
        <f t="shared" si="13"/>
        <v>0</v>
      </c>
      <c r="W8">
        <f t="shared" si="14"/>
        <v>0</v>
      </c>
      <c r="X8">
        <f t="shared" si="15"/>
        <v>0</v>
      </c>
      <c r="Y8">
        <f t="shared" si="16"/>
        <v>0</v>
      </c>
      <c r="Z8">
        <f t="shared" si="17"/>
        <v>0</v>
      </c>
      <c r="AB8">
        <f t="shared" si="18"/>
        <v>0</v>
      </c>
      <c r="AC8">
        <f t="shared" si="19"/>
        <v>0</v>
      </c>
      <c r="AD8">
        <f t="shared" si="20"/>
        <v>0</v>
      </c>
      <c r="AE8">
        <f t="shared" si="21"/>
        <v>0</v>
      </c>
      <c r="AF8">
        <f t="shared" si="22"/>
        <v>0</v>
      </c>
      <c r="AG8">
        <f t="shared" si="23"/>
        <v>0</v>
      </c>
    </row>
    <row r="9" spans="1:36" x14ac:dyDescent="0.2">
      <c r="A9" s="2" t="str">
        <f>'- G -'!B11</f>
        <v>Portugal</v>
      </c>
      <c r="B9" s="1" t="str">
        <f>IF('- G -'!C11&lt;&gt;"",'- G -'!C11,"")</f>
        <v/>
      </c>
      <c r="C9" s="1" t="str">
        <f>'- G -'!D11</f>
        <v>-</v>
      </c>
      <c r="D9" s="1" t="str">
        <f>IF('- G -'!E11&lt;&gt;"",'- G -'!E11,"")</f>
        <v/>
      </c>
      <c r="E9" s="3" t="str">
        <f>'- G -'!F11</f>
        <v>Ghana</v>
      </c>
      <c r="F9" s="1">
        <f>COUNTBLANK('- G -'!C11:'- G -'!E11)</f>
        <v>2</v>
      </c>
      <c r="G9">
        <f t="shared" si="0"/>
        <v>0</v>
      </c>
      <c r="H9">
        <f t="shared" si="1"/>
        <v>0</v>
      </c>
      <c r="I9">
        <f t="shared" si="2"/>
        <v>0</v>
      </c>
      <c r="J9">
        <f t="shared" si="3"/>
        <v>0</v>
      </c>
      <c r="K9">
        <f t="shared" si="4"/>
        <v>0</v>
      </c>
      <c r="L9">
        <f t="shared" si="5"/>
        <v>0</v>
      </c>
      <c r="N9">
        <f t="shared" si="6"/>
        <v>0</v>
      </c>
      <c r="O9">
        <f t="shared" si="7"/>
        <v>0</v>
      </c>
      <c r="P9">
        <f t="shared" si="8"/>
        <v>0</v>
      </c>
      <c r="Q9">
        <f t="shared" si="9"/>
        <v>0</v>
      </c>
      <c r="R9">
        <f t="shared" si="10"/>
        <v>0</v>
      </c>
      <c r="S9">
        <f t="shared" si="11"/>
        <v>0</v>
      </c>
      <c r="U9">
        <f t="shared" si="12"/>
        <v>0</v>
      </c>
      <c r="V9">
        <f t="shared" si="13"/>
        <v>0</v>
      </c>
      <c r="W9">
        <f t="shared" si="14"/>
        <v>0</v>
      </c>
      <c r="X9">
        <f t="shared" si="15"/>
        <v>0</v>
      </c>
      <c r="Y9">
        <f t="shared" si="16"/>
        <v>0</v>
      </c>
      <c r="Z9">
        <f t="shared" si="17"/>
        <v>0</v>
      </c>
      <c r="AB9">
        <f t="shared" si="18"/>
        <v>0</v>
      </c>
      <c r="AC9">
        <f t="shared" si="19"/>
        <v>0</v>
      </c>
      <c r="AD9">
        <f t="shared" si="20"/>
        <v>0</v>
      </c>
      <c r="AE9">
        <f t="shared" si="21"/>
        <v>0</v>
      </c>
      <c r="AF9">
        <f t="shared" si="22"/>
        <v>0</v>
      </c>
      <c r="AG9">
        <f t="shared" si="23"/>
        <v>0</v>
      </c>
    </row>
    <row r="10" spans="1:36" x14ac:dyDescent="0.2">
      <c r="G10">
        <f t="shared" ref="G10:L10" si="24">SUM(G4:G9)</f>
        <v>0</v>
      </c>
      <c r="H10">
        <f t="shared" si="24"/>
        <v>0</v>
      </c>
      <c r="I10">
        <f t="shared" si="24"/>
        <v>0</v>
      </c>
      <c r="J10">
        <f t="shared" si="24"/>
        <v>0</v>
      </c>
      <c r="K10">
        <f t="shared" si="24"/>
        <v>0</v>
      </c>
      <c r="L10">
        <f t="shared" si="24"/>
        <v>0</v>
      </c>
      <c r="M10">
        <f>H10*3+I10</f>
        <v>0</v>
      </c>
      <c r="N10">
        <f t="shared" ref="N10:S10" si="25">SUM(N4:N9)</f>
        <v>0</v>
      </c>
      <c r="O10">
        <f t="shared" si="25"/>
        <v>0</v>
      </c>
      <c r="P10">
        <f t="shared" si="25"/>
        <v>0</v>
      </c>
      <c r="Q10">
        <f t="shared" si="25"/>
        <v>0</v>
      </c>
      <c r="R10">
        <f t="shared" si="25"/>
        <v>0</v>
      </c>
      <c r="S10">
        <f t="shared" si="25"/>
        <v>0</v>
      </c>
      <c r="T10">
        <f>O10*3+P10</f>
        <v>0</v>
      </c>
      <c r="U10">
        <f t="shared" ref="U10:Z10" si="26">SUM(U4:U9)</f>
        <v>0</v>
      </c>
      <c r="V10">
        <f t="shared" si="26"/>
        <v>0</v>
      </c>
      <c r="W10">
        <f t="shared" si="26"/>
        <v>0</v>
      </c>
      <c r="X10">
        <f t="shared" si="26"/>
        <v>0</v>
      </c>
      <c r="Y10">
        <f t="shared" si="26"/>
        <v>0</v>
      </c>
      <c r="Z10">
        <f t="shared" si="26"/>
        <v>0</v>
      </c>
      <c r="AA10">
        <f>V10*3+W10</f>
        <v>0</v>
      </c>
      <c r="AB10">
        <f t="shared" ref="AB10:AG10" si="27">SUM(AB4:AB9)</f>
        <v>0</v>
      </c>
      <c r="AC10">
        <f t="shared" si="27"/>
        <v>0</v>
      </c>
      <c r="AD10">
        <f t="shared" si="27"/>
        <v>0</v>
      </c>
      <c r="AE10">
        <f t="shared" si="27"/>
        <v>0</v>
      </c>
      <c r="AF10">
        <f t="shared" si="27"/>
        <v>0</v>
      </c>
      <c r="AG10">
        <f t="shared" si="27"/>
        <v>0</v>
      </c>
      <c r="AH10">
        <f>AC10*3+AD10</f>
        <v>0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Alemania</v>
      </c>
      <c r="G16">
        <f t="shared" ref="G16:M16" si="28">G10</f>
        <v>0</v>
      </c>
      <c r="H16">
        <f t="shared" si="28"/>
        <v>0</v>
      </c>
      <c r="I16">
        <f t="shared" si="28"/>
        <v>0</v>
      </c>
      <c r="J16">
        <f t="shared" si="28"/>
        <v>0</v>
      </c>
      <c r="K16">
        <f t="shared" si="28"/>
        <v>0</v>
      </c>
      <c r="L16">
        <f t="shared" si="28"/>
        <v>0</v>
      </c>
      <c r="M16">
        <f t="shared" si="28"/>
        <v>0</v>
      </c>
      <c r="O16" t="str">
        <f>IF($M16&gt;=$M17,$F16,$F17)</f>
        <v>Alemania</v>
      </c>
      <c r="P16">
        <f>VLOOKUP(O16,$F$16:$M$25,8,FALSE)</f>
        <v>0</v>
      </c>
      <c r="S16" t="str">
        <f>IF($P16&gt;=$P18,$O16,$O18)</f>
        <v>Alemania</v>
      </c>
      <c r="T16">
        <f>VLOOKUP(S16,$O$16:$P$25,2,FALSE)</f>
        <v>0</v>
      </c>
      <c r="W16" t="str">
        <f>IF($T16&gt;=$T19,$S16,$S19)</f>
        <v>Alemania</v>
      </c>
      <c r="X16">
        <f>VLOOKUP(W16,$S$16:$T$25,2,FALSE)</f>
        <v>0</v>
      </c>
      <c r="AA16" t="str">
        <f>W16</f>
        <v>Alemania</v>
      </c>
      <c r="AB16">
        <f>VLOOKUP(AA16,W16:X25,2,FALSE)</f>
        <v>0</v>
      </c>
      <c r="AE16" t="str">
        <f>AA16</f>
        <v>Alemania</v>
      </c>
      <c r="AF16">
        <f>VLOOKUP(AE16,AA16:AB25,2,FALSE)</f>
        <v>0</v>
      </c>
      <c r="AI16" t="str">
        <f>AE16</f>
        <v>Alemania</v>
      </c>
      <c r="AJ16">
        <f>VLOOKUP(AI16,AE16:AF25,2,FALSE)</f>
        <v>0</v>
      </c>
    </row>
    <row r="17" spans="6:37" x14ac:dyDescent="0.2">
      <c r="F17" t="str">
        <f>N2</f>
        <v>Portugal</v>
      </c>
      <c r="G17">
        <f t="shared" ref="G17:M17" si="29">N10</f>
        <v>0</v>
      </c>
      <c r="H17">
        <f t="shared" si="29"/>
        <v>0</v>
      </c>
      <c r="I17">
        <f t="shared" si="29"/>
        <v>0</v>
      </c>
      <c r="J17">
        <f t="shared" si="29"/>
        <v>0</v>
      </c>
      <c r="K17">
        <f t="shared" si="29"/>
        <v>0</v>
      </c>
      <c r="L17">
        <f t="shared" si="29"/>
        <v>0</v>
      </c>
      <c r="M17">
        <f t="shared" si="29"/>
        <v>0</v>
      </c>
      <c r="O17" t="str">
        <f>IF($M17&lt;=$M16,$F17,$F16)</f>
        <v>Portugal</v>
      </c>
      <c r="P17">
        <f>VLOOKUP(O17,$F$16:$M$25,8,FALSE)</f>
        <v>0</v>
      </c>
      <c r="S17" t="str">
        <f>O17</f>
        <v>Portugal</v>
      </c>
      <c r="T17">
        <f>VLOOKUP(S17,$O$16:$P$25,2,FALSE)</f>
        <v>0</v>
      </c>
      <c r="W17" t="str">
        <f>S17</f>
        <v>Portugal</v>
      </c>
      <c r="X17">
        <f>VLOOKUP(W17,$S$16:$T$25,2,FALSE)</f>
        <v>0</v>
      </c>
      <c r="AA17" t="str">
        <f>IF(X17&gt;=X18,W17,W18)</f>
        <v>Portugal</v>
      </c>
      <c r="AB17">
        <f>VLOOKUP(AA17,W16:X25,2,FALSE)</f>
        <v>0</v>
      </c>
      <c r="AE17" t="str">
        <f>IF(AB17&gt;=AB19,AA17,AA19)</f>
        <v>Portugal</v>
      </c>
      <c r="AF17">
        <f>VLOOKUP(AE17,AA16:AB25,2,FALSE)</f>
        <v>0</v>
      </c>
      <c r="AI17" t="str">
        <f>AE17</f>
        <v>Portugal</v>
      </c>
      <c r="AJ17">
        <f>VLOOKUP(AI17,AE16:AF25,2,FALSE)</f>
        <v>0</v>
      </c>
    </row>
    <row r="18" spans="6:37" x14ac:dyDescent="0.2">
      <c r="F18" t="str">
        <f>U2</f>
        <v>Ghana</v>
      </c>
      <c r="G18">
        <f t="shared" ref="G18:M18" si="30">U10</f>
        <v>0</v>
      </c>
      <c r="H18">
        <f t="shared" si="30"/>
        <v>0</v>
      </c>
      <c r="I18">
        <f t="shared" si="30"/>
        <v>0</v>
      </c>
      <c r="J18">
        <f t="shared" si="30"/>
        <v>0</v>
      </c>
      <c r="K18">
        <f t="shared" si="30"/>
        <v>0</v>
      </c>
      <c r="L18">
        <f t="shared" si="30"/>
        <v>0</v>
      </c>
      <c r="M18">
        <f t="shared" si="30"/>
        <v>0</v>
      </c>
      <c r="O18" t="str">
        <f>F18</f>
        <v>Ghana</v>
      </c>
      <c r="P18">
        <f>VLOOKUP(O18,$F$16:$M$25,8,FALSE)</f>
        <v>0</v>
      </c>
      <c r="S18" t="str">
        <f>IF($P18&lt;=$P16,$O18,$O16)</f>
        <v>Ghana</v>
      </c>
      <c r="T18">
        <f>VLOOKUP(S18,$O$16:$P$25,2,FALSE)</f>
        <v>0</v>
      </c>
      <c r="W18" t="str">
        <f>S18</f>
        <v>Ghana</v>
      </c>
      <c r="X18">
        <f>VLOOKUP(W18,$S$16:$T$25,2,FALSE)</f>
        <v>0</v>
      </c>
      <c r="AA18" t="str">
        <f>IF(X18&lt;=X17,W18,W17)</f>
        <v>Ghana</v>
      </c>
      <c r="AB18">
        <f>VLOOKUP(AA18,W16:X25,2,FALSE)</f>
        <v>0</v>
      </c>
      <c r="AE18" t="str">
        <f>AA18</f>
        <v>Ghana</v>
      </c>
      <c r="AF18">
        <f>VLOOKUP(AE18,AA16:AB25,2,FALSE)</f>
        <v>0</v>
      </c>
      <c r="AI18" t="str">
        <f>IF(AF18&gt;=AF19,AE18,AE19)</f>
        <v>Ghana</v>
      </c>
      <c r="AJ18">
        <f>VLOOKUP(AI18,AE16:AF25,2,FALSE)</f>
        <v>0</v>
      </c>
    </row>
    <row r="19" spans="6:37" x14ac:dyDescent="0.2">
      <c r="F19" t="str">
        <f>AB2</f>
        <v>EE. UU</v>
      </c>
      <c r="G19">
        <f t="shared" ref="G19:M19" si="31">AB10</f>
        <v>0</v>
      </c>
      <c r="H19">
        <f t="shared" si="31"/>
        <v>0</v>
      </c>
      <c r="I19">
        <f t="shared" si="31"/>
        <v>0</v>
      </c>
      <c r="J19">
        <f t="shared" si="31"/>
        <v>0</v>
      </c>
      <c r="K19">
        <f t="shared" si="31"/>
        <v>0</v>
      </c>
      <c r="L19">
        <f t="shared" si="31"/>
        <v>0</v>
      </c>
      <c r="M19">
        <f t="shared" si="31"/>
        <v>0</v>
      </c>
      <c r="O19" t="str">
        <f>F19</f>
        <v>EE. UU</v>
      </c>
      <c r="P19">
        <f>VLOOKUP(O19,$F$16:$M$25,8,FALSE)</f>
        <v>0</v>
      </c>
      <c r="S19" t="str">
        <f>O19</f>
        <v>EE. UU</v>
      </c>
      <c r="T19">
        <f>VLOOKUP(S19,$O$16:$P$25,2,FALSE)</f>
        <v>0</v>
      </c>
      <c r="W19" t="str">
        <f>IF($T19&lt;=$T16,$S19,$S16)</f>
        <v>EE. UU</v>
      </c>
      <c r="X19">
        <f>VLOOKUP(W19,$S$16:$T$25,2,FALSE)</f>
        <v>0</v>
      </c>
      <c r="AA19" t="str">
        <f>W19</f>
        <v>EE. UU</v>
      </c>
      <c r="AB19">
        <f>VLOOKUP(AA19,W16:X25,2,FALSE)</f>
        <v>0</v>
      </c>
      <c r="AE19" t="str">
        <f>IF(AB19&lt;=AB17,AA19,AA17)</f>
        <v>EE. UU</v>
      </c>
      <c r="AF19">
        <f>VLOOKUP(AE19,AA16:AB25,2,FALSE)</f>
        <v>0</v>
      </c>
      <c r="AI19" t="str">
        <f>IF(AF19&lt;=AF18,AE19,AE18)</f>
        <v>EE. UU</v>
      </c>
      <c r="AJ19">
        <f>VLOOKUP(AI19,AE16:AF25,2,FALSE)</f>
        <v>0</v>
      </c>
    </row>
    <row r="28" spans="6:37" x14ac:dyDescent="0.2">
      <c r="F28" t="str">
        <f>AI16</f>
        <v>Alemania</v>
      </c>
      <c r="J28">
        <f>AJ16</f>
        <v>0</v>
      </c>
      <c r="K28">
        <f>VLOOKUP(AI16,$F$16:$M$25,6,FALSE)</f>
        <v>0</v>
      </c>
      <c r="L28">
        <f>VLOOKUP(AI16,$F$16:$M$25,7,FALSE)</f>
        <v>0</v>
      </c>
      <c r="M28">
        <f>K28-L28</f>
        <v>0</v>
      </c>
      <c r="O28" t="str">
        <f>IF(AND($J28=$J29,$M29&gt;$M28),$F29,$F28)</f>
        <v>Alemania</v>
      </c>
      <c r="P28">
        <f>VLOOKUP(O28,$F$28:$M$37,5,FALSE)</f>
        <v>0</v>
      </c>
      <c r="Q28">
        <f>VLOOKUP(O28,$F$28:$M$37,8,FALSE)</f>
        <v>0</v>
      </c>
      <c r="S28" t="str">
        <f>IF(AND(P28=P30,Q30&gt;Q28),O30,O28)</f>
        <v>Alemania</v>
      </c>
      <c r="T28">
        <f>VLOOKUP(S28,$O$28:$Q$37,2,FALSE)</f>
        <v>0</v>
      </c>
      <c r="U28">
        <f>VLOOKUP(S28,$O$28:$Q$37,3,FALSE)</f>
        <v>0</v>
      </c>
      <c r="W28" t="str">
        <f>IF(AND(T28=T31,U31&gt;U28),S31,S28)</f>
        <v>Alemania</v>
      </c>
      <c r="X28">
        <f>VLOOKUP(W28,$S$28:$U$37,2,FALSE)</f>
        <v>0</v>
      </c>
      <c r="Y28">
        <f>VLOOKUP(W28,$S$28:$U$37,3,FALSE)</f>
        <v>0</v>
      </c>
      <c r="AA28" t="str">
        <f>W28</f>
        <v>Alemania</v>
      </c>
      <c r="AB28">
        <f>VLOOKUP(AA28,W28:Y37,2,FALSE)</f>
        <v>0</v>
      </c>
      <c r="AC28">
        <f>VLOOKUP(AA28,W28:Y37,3,FALSE)</f>
        <v>0</v>
      </c>
      <c r="AE28" t="str">
        <f>AA28</f>
        <v>Alemania</v>
      </c>
      <c r="AF28">
        <f>VLOOKUP(AE28,AA28:AC37,2,FALSE)</f>
        <v>0</v>
      </c>
      <c r="AG28">
        <f>VLOOKUP(AE28,AA28:AC37,3,FALSE)</f>
        <v>0</v>
      </c>
      <c r="AI28" t="str">
        <f>AE28</f>
        <v>Alemania</v>
      </c>
      <c r="AJ28">
        <f>VLOOKUP(AI28,AE28:AG37,2,FALSE)</f>
        <v>0</v>
      </c>
      <c r="AK28">
        <f>VLOOKUP(AI28,AE28:AG37,3,FALSE)</f>
        <v>0</v>
      </c>
    </row>
    <row r="29" spans="6:37" x14ac:dyDescent="0.2">
      <c r="F29" t="str">
        <f>AI17</f>
        <v>Portugal</v>
      </c>
      <c r="J29">
        <f>AJ17</f>
        <v>0</v>
      </c>
      <c r="K29">
        <f>VLOOKUP(AI17,$F$16:$M$25,6,FALSE)</f>
        <v>0</v>
      </c>
      <c r="L29">
        <f>VLOOKUP(AI17,$F$16:$M$25,7,FALSE)</f>
        <v>0</v>
      </c>
      <c r="M29">
        <f>K29-L29</f>
        <v>0</v>
      </c>
      <c r="O29" t="str">
        <f>IF(AND($J28=$J29,$M29&gt;$M28),$F28,$F29)</f>
        <v>Portugal</v>
      </c>
      <c r="P29">
        <f>VLOOKUP(O29,$F$28:$M$37,5,FALSE)</f>
        <v>0</v>
      </c>
      <c r="Q29">
        <f>VLOOKUP(O29,$F$28:$M$37,8,FALSE)</f>
        <v>0</v>
      </c>
      <c r="S29" t="str">
        <f>O29</f>
        <v>Portugal</v>
      </c>
      <c r="T29">
        <f>VLOOKUP(S29,$O$28:$Q$37,2,FALSE)</f>
        <v>0</v>
      </c>
      <c r="U29">
        <f>VLOOKUP(S29,$O$28:$Q$37,3,FALSE)</f>
        <v>0</v>
      </c>
      <c r="W29" t="str">
        <f>S29</f>
        <v>Portugal</v>
      </c>
      <c r="X29">
        <f>VLOOKUP(W29,$S$28:$U$37,2,FALSE)</f>
        <v>0</v>
      </c>
      <c r="Y29">
        <f>VLOOKUP(W29,$S$28:$U$37,3,FALSE)</f>
        <v>0</v>
      </c>
      <c r="AA29" t="str">
        <f>IF(AND(X29=X30,Y30&gt;Y29),W30,W29)</f>
        <v>Portugal</v>
      </c>
      <c r="AB29">
        <f>VLOOKUP(AA29,W28:Y37,2,FALSE)</f>
        <v>0</v>
      </c>
      <c r="AC29">
        <f>VLOOKUP(AA29,W28:Y37,3,FALSE)</f>
        <v>0</v>
      </c>
      <c r="AE29" t="str">
        <f>IF(AND(AB29=AB31,AC31&gt;AC29),AA31,AA29)</f>
        <v>Portugal</v>
      </c>
      <c r="AF29">
        <f>VLOOKUP(AE29,AA28:AC37,2,FALSE)</f>
        <v>0</v>
      </c>
      <c r="AG29">
        <f>VLOOKUP(AE29,AA28:AC37,3,FALSE)</f>
        <v>0</v>
      </c>
      <c r="AI29" t="str">
        <f>AE29</f>
        <v>Portugal</v>
      </c>
      <c r="AJ29">
        <f>VLOOKUP(AI29,AE28:AG37,2,FALSE)</f>
        <v>0</v>
      </c>
      <c r="AK29">
        <f>VLOOKUP(AI29,AE28:AG37,3,FALSE)</f>
        <v>0</v>
      </c>
    </row>
    <row r="30" spans="6:37" x14ac:dyDescent="0.2">
      <c r="F30" t="str">
        <f>AI18</f>
        <v>Ghana</v>
      </c>
      <c r="J30">
        <f>AJ18</f>
        <v>0</v>
      </c>
      <c r="K30">
        <f>VLOOKUP(AI18,$F$16:$M$25,6,FALSE)</f>
        <v>0</v>
      </c>
      <c r="L30">
        <f>VLOOKUP(AI18,$F$16:$M$25,7,FALSE)</f>
        <v>0</v>
      </c>
      <c r="M30">
        <f>K30-L30</f>
        <v>0</v>
      </c>
      <c r="O30" t="str">
        <f>F30</f>
        <v>Ghana</v>
      </c>
      <c r="P30">
        <f>VLOOKUP(O30,$F$28:$M$37,5,FALSE)</f>
        <v>0</v>
      </c>
      <c r="Q30">
        <f>VLOOKUP(O30,$F$28:$M$37,8,FALSE)</f>
        <v>0</v>
      </c>
      <c r="S30" t="str">
        <f>IF(AND($P28=P30,Q30&gt;Q28),O28,O30)</f>
        <v>Ghana</v>
      </c>
      <c r="T30">
        <f>VLOOKUP(S30,$O$28:$Q$37,2,FALSE)</f>
        <v>0</v>
      </c>
      <c r="U30">
        <f>VLOOKUP(S30,$O$28:$Q$37,3,FALSE)</f>
        <v>0</v>
      </c>
      <c r="W30" t="str">
        <f>S30</f>
        <v>Ghana</v>
      </c>
      <c r="X30">
        <f>VLOOKUP(W30,$S$28:$U$37,2,FALSE)</f>
        <v>0</v>
      </c>
      <c r="Y30">
        <f>VLOOKUP(W30,$S$28:$U$37,3,FALSE)</f>
        <v>0</v>
      </c>
      <c r="AA30" t="str">
        <f>IF(AND(X29=X30,Y30&gt;Y29),W29,W30)</f>
        <v>Ghana</v>
      </c>
      <c r="AB30">
        <f>VLOOKUP(AA30,W28:Y37,2,FALSE)</f>
        <v>0</v>
      </c>
      <c r="AC30">
        <f>VLOOKUP(AA30,W28:Y37,3,FALSE)</f>
        <v>0</v>
      </c>
      <c r="AE30" t="str">
        <f>AA30</f>
        <v>Ghana</v>
      </c>
      <c r="AF30">
        <f>VLOOKUP(AE30,AA28:AC37,2,FALSE)</f>
        <v>0</v>
      </c>
      <c r="AG30">
        <f>VLOOKUP(AE30,AA28:AC37,3,FALSE)</f>
        <v>0</v>
      </c>
      <c r="AI30" t="str">
        <f>IF(AND(AF30=AF31,AG31&gt;AG30),AE31,AE30)</f>
        <v>Ghana</v>
      </c>
      <c r="AJ30">
        <f>VLOOKUP(AI30,AE28:AG37,2,FALSE)</f>
        <v>0</v>
      </c>
      <c r="AK30">
        <f>VLOOKUP(AI30,AE28:AG37,3,FALSE)</f>
        <v>0</v>
      </c>
    </row>
    <row r="31" spans="6:37" x14ac:dyDescent="0.2">
      <c r="F31" t="str">
        <f>AI19</f>
        <v>EE. UU</v>
      </c>
      <c r="J31">
        <f>AJ19</f>
        <v>0</v>
      </c>
      <c r="K31">
        <f>VLOOKUP(AI19,$F$16:$M$25,6,FALSE)</f>
        <v>0</v>
      </c>
      <c r="L31">
        <f>VLOOKUP(AI19,$F$16:$M$25,7,FALSE)</f>
        <v>0</v>
      </c>
      <c r="M31">
        <f>K31-L31</f>
        <v>0</v>
      </c>
      <c r="O31" t="str">
        <f>F31</f>
        <v>EE. UU</v>
      </c>
      <c r="P31">
        <f>VLOOKUP(O31,$F$28:$M$37,5,FALSE)</f>
        <v>0</v>
      </c>
      <c r="Q31">
        <f>VLOOKUP(O31,$F$28:$M$37,8,FALSE)</f>
        <v>0</v>
      </c>
      <c r="S31" t="str">
        <f>O31</f>
        <v>EE. UU</v>
      </c>
      <c r="T31">
        <f>VLOOKUP(S31,$O$28:$Q$37,2,FALSE)</f>
        <v>0</v>
      </c>
      <c r="U31">
        <f>VLOOKUP(S31,$O$28:$Q$37,3,FALSE)</f>
        <v>0</v>
      </c>
      <c r="W31" t="str">
        <f>IF(AND(T28=T31,U31&gt;U28),S28,S31)</f>
        <v>EE. UU</v>
      </c>
      <c r="X31">
        <f>VLOOKUP(W31,$S$28:$U$37,2,FALSE)</f>
        <v>0</v>
      </c>
      <c r="Y31">
        <f>VLOOKUP(W31,$S$28:$U$37,3,FALSE)</f>
        <v>0</v>
      </c>
      <c r="AA31" t="str">
        <f>W31</f>
        <v>EE. UU</v>
      </c>
      <c r="AB31">
        <f>VLOOKUP(AA31,W28:Y37,2,FALSE)</f>
        <v>0</v>
      </c>
      <c r="AC31">
        <f>VLOOKUP(AA31,W28:Y37,3,FALSE)</f>
        <v>0</v>
      </c>
      <c r="AE31" t="str">
        <f>IF(AND(AB29=AB31,AC31&gt;AC29),AA29,AA31)</f>
        <v>EE. UU</v>
      </c>
      <c r="AF31">
        <f>VLOOKUP(AE31,AA28:AC37,2,FALSE)</f>
        <v>0</v>
      </c>
      <c r="AG31">
        <f>VLOOKUP(AE31,AA28:AC37,3,FALSE)</f>
        <v>0</v>
      </c>
      <c r="AI31" t="str">
        <f>IF(AND(AF30=AF31,AG31&gt;AG30),AE30,AE31)</f>
        <v>EE. UU</v>
      </c>
      <c r="AJ31">
        <f>VLOOKUP(AI31,AE28:AG37,2,FALSE)</f>
        <v>0</v>
      </c>
      <c r="AK31">
        <f>VLOOKUP(AI31,AE28:AG37,3,FALSE)</f>
        <v>0</v>
      </c>
    </row>
    <row r="40" spans="6:38" x14ac:dyDescent="0.2">
      <c r="F40" t="str">
        <f>AI28</f>
        <v>Alemania</v>
      </c>
      <c r="J40">
        <f>VLOOKUP(F40,$F$16:$M$25,8,FALSE)</f>
        <v>0</v>
      </c>
      <c r="K40">
        <f>VLOOKUP(F40,$F$16:$M$25,6,FALSE)</f>
        <v>0</v>
      </c>
      <c r="L40">
        <f>VLOOKUP(F40,$F$16:$M$25,7,FALSE)</f>
        <v>0</v>
      </c>
      <c r="M40">
        <f>K40-L40</f>
        <v>0</v>
      </c>
      <c r="O40" t="str">
        <f>IF(AND(J40=J41,M40=M41,K41&gt;K40),F41,F40)</f>
        <v>Alemania</v>
      </c>
      <c r="P40">
        <f>VLOOKUP(O40,$F$40:$M$49,5,FALSE)</f>
        <v>0</v>
      </c>
      <c r="Q40">
        <f>VLOOKUP(O40,$F$40:$M$49,8,FALSE)</f>
        <v>0</v>
      </c>
      <c r="R40">
        <f>VLOOKUP(O40,$F$40:$M$49,6,FALSE)</f>
        <v>0</v>
      </c>
      <c r="S40" t="str">
        <f>IF(AND(P40=P42,Q40=Q42,R42&gt;R40),O42,O40)</f>
        <v>Alemania</v>
      </c>
      <c r="T40">
        <f>VLOOKUP(S40,$O$40:$R$49,2,FALSE)</f>
        <v>0</v>
      </c>
      <c r="U40">
        <f>VLOOKUP(S40,$O$40:$R$49,3,FALSE)</f>
        <v>0</v>
      </c>
      <c r="V40">
        <f>VLOOKUP(S40,$O$40:$R$49,4,FALSE)</f>
        <v>0</v>
      </c>
      <c r="W40" t="str">
        <f>IF(AND(T40=T43,U40=U43,V43&gt;V40),S43,S40)</f>
        <v>Alemania</v>
      </c>
      <c r="X40">
        <f>VLOOKUP(W40,$S$40:$V$49,2,FALSE)</f>
        <v>0</v>
      </c>
      <c r="Y40">
        <f>VLOOKUP(W40,$S$40:$V$49,3,FALSE)</f>
        <v>0</v>
      </c>
      <c r="Z40">
        <f>VLOOKUP(W40,$S$40:$V$49,4,FALSE)</f>
        <v>0</v>
      </c>
      <c r="AA40" t="str">
        <f>W40</f>
        <v>Alemania</v>
      </c>
      <c r="AB40">
        <f>VLOOKUP(AA40,W40:Z49,2,FALSE)</f>
        <v>0</v>
      </c>
      <c r="AC40">
        <f>VLOOKUP(AA40,W40:Z49,3,FALSE)</f>
        <v>0</v>
      </c>
      <c r="AD40">
        <f>VLOOKUP(AA40,W40:Z49,4,FALSE)</f>
        <v>0</v>
      </c>
      <c r="AE40" t="str">
        <f>AA40</f>
        <v>Alemania</v>
      </c>
      <c r="AF40">
        <f>VLOOKUP(AE40,AA40:AD49,2,FALSE)</f>
        <v>0</v>
      </c>
      <c r="AG40">
        <f>VLOOKUP(AE40,AA40:AD49,3,FALSE)</f>
        <v>0</v>
      </c>
      <c r="AH40">
        <f>VLOOKUP(AE40,AA40:AD49,4,FALSE)</f>
        <v>0</v>
      </c>
      <c r="AI40" t="str">
        <f>AE40</f>
        <v>Alemania</v>
      </c>
      <c r="AJ40">
        <f>VLOOKUP(AI40,AE40:AH49,2,FALSE)</f>
        <v>0</v>
      </c>
      <c r="AK40">
        <f>VLOOKUP(AI40,AE40:AH49,3,FALSE)</f>
        <v>0</v>
      </c>
      <c r="AL40">
        <f>VLOOKUP(AI40,AE40:AH49,4,FALSE)</f>
        <v>0</v>
      </c>
    </row>
    <row r="41" spans="6:38" x14ac:dyDescent="0.2">
      <c r="F41" t="str">
        <f>AI29</f>
        <v>Portugal</v>
      </c>
      <c r="J41">
        <f>VLOOKUP(F41,$F$16:$M$25,8,FALSE)</f>
        <v>0</v>
      </c>
      <c r="K41">
        <f>VLOOKUP(F41,$F$16:$M$25,6,FALSE)</f>
        <v>0</v>
      </c>
      <c r="L41">
        <f>VLOOKUP(F41,$F$16:$M$25,7,FALSE)</f>
        <v>0</v>
      </c>
      <c r="M41">
        <f>K41-L41</f>
        <v>0</v>
      </c>
      <c r="O41" t="str">
        <f>IF(AND(J40=J41,M40=M41,K41&gt;K40),F40,F41)</f>
        <v>Portugal</v>
      </c>
      <c r="P41">
        <f>VLOOKUP(O41,$F$40:$M$49,5,FALSE)</f>
        <v>0</v>
      </c>
      <c r="Q41">
        <f>VLOOKUP(O41,$F$40:$M$49,8,FALSE)</f>
        <v>0</v>
      </c>
      <c r="R41">
        <f>VLOOKUP(O41,$F$40:$M$49,6,FALSE)</f>
        <v>0</v>
      </c>
      <c r="S41" t="str">
        <f>O41</f>
        <v>Portugal</v>
      </c>
      <c r="T41">
        <f>VLOOKUP(S41,$O$40:$R$49,2,FALSE)</f>
        <v>0</v>
      </c>
      <c r="U41">
        <f>VLOOKUP(S41,$O$40:$R$49,3,FALSE)</f>
        <v>0</v>
      </c>
      <c r="V41">
        <f>VLOOKUP(S41,$O$40:$R$49,4,FALSE)</f>
        <v>0</v>
      </c>
      <c r="W41" t="str">
        <f>S41</f>
        <v>Portugal</v>
      </c>
      <c r="X41">
        <f>VLOOKUP(W41,$S$40:$V$49,2,FALSE)</f>
        <v>0</v>
      </c>
      <c r="Y41">
        <f>VLOOKUP(W41,$S$40:$V$49,3,FALSE)</f>
        <v>0</v>
      </c>
      <c r="Z41">
        <f>VLOOKUP(W41,$S$40:$V$49,4,FALSE)</f>
        <v>0</v>
      </c>
      <c r="AA41" t="str">
        <f>IF(AND(X41=X42,Y41=Y42,Z42&gt;Z41),W42,W41)</f>
        <v>Portugal</v>
      </c>
      <c r="AB41">
        <f>VLOOKUP(AA41,W40:Z49,2,FALSE)</f>
        <v>0</v>
      </c>
      <c r="AC41">
        <f>VLOOKUP(AA41,W40:Z49,3,FALSE)</f>
        <v>0</v>
      </c>
      <c r="AD41">
        <f>VLOOKUP(AA41,W40:Z49,4,FALSE)</f>
        <v>0</v>
      </c>
      <c r="AE41" t="str">
        <f>IF(AND(AB41=AB43,AC41=AC43,AD43&gt;AD41),AA43,AA41)</f>
        <v>Portugal</v>
      </c>
      <c r="AF41">
        <f>VLOOKUP(AE41,AA40:AD49,2,FALSE)</f>
        <v>0</v>
      </c>
      <c r="AG41">
        <f>VLOOKUP(AE41,AA40:AD49,3,FALSE)</f>
        <v>0</v>
      </c>
      <c r="AH41">
        <f>VLOOKUP(AE41,AA40:AD49,4,FALSE)</f>
        <v>0</v>
      </c>
      <c r="AI41" t="str">
        <f>AE41</f>
        <v>Portugal</v>
      </c>
      <c r="AJ41">
        <f>VLOOKUP(AI41,AE40:AH49,2,FALSE)</f>
        <v>0</v>
      </c>
      <c r="AK41">
        <f>VLOOKUP(AI41,AE40:AH49,3,FALSE)</f>
        <v>0</v>
      </c>
      <c r="AL41">
        <f>VLOOKUP(AI41,AE40:AH49,4,FALSE)</f>
        <v>0</v>
      </c>
    </row>
    <row r="42" spans="6:38" x14ac:dyDescent="0.2">
      <c r="F42" t="str">
        <f>AI30</f>
        <v>Ghana</v>
      </c>
      <c r="J42">
        <f>VLOOKUP(F42,$F$16:$M$25,8,FALSE)</f>
        <v>0</v>
      </c>
      <c r="K42">
        <f>VLOOKUP(F42,$F$16:$M$25,6,FALSE)</f>
        <v>0</v>
      </c>
      <c r="L42">
        <f>VLOOKUP(F42,$F$16:$M$25,7,FALSE)</f>
        <v>0</v>
      </c>
      <c r="M42">
        <f>K42-L42</f>
        <v>0</v>
      </c>
      <c r="O42" t="str">
        <f>F42</f>
        <v>Ghana</v>
      </c>
      <c r="P42">
        <f>VLOOKUP(O42,$F$40:$M$49,5,FALSE)</f>
        <v>0</v>
      </c>
      <c r="Q42">
        <f>VLOOKUP(O42,$F$40:$M$49,8,FALSE)</f>
        <v>0</v>
      </c>
      <c r="R42">
        <f>VLOOKUP(O42,$F$40:$M$49,6,FALSE)</f>
        <v>0</v>
      </c>
      <c r="S42" t="str">
        <f>IF(AND(P40=P42,Q40=Q42,R42&gt;R40),O40,O42)</f>
        <v>Ghana</v>
      </c>
      <c r="T42">
        <f>VLOOKUP(S42,$O$40:$R$49,2,FALSE)</f>
        <v>0</v>
      </c>
      <c r="U42">
        <f>VLOOKUP(S42,$O$40:$R$49,3,FALSE)</f>
        <v>0</v>
      </c>
      <c r="V42">
        <f>VLOOKUP(S42,$O$40:$R$49,4,FALSE)</f>
        <v>0</v>
      </c>
      <c r="W42" t="str">
        <f>S42</f>
        <v>Ghana</v>
      </c>
      <c r="X42">
        <f>VLOOKUP(W42,$S$40:$V$49,2,FALSE)</f>
        <v>0</v>
      </c>
      <c r="Y42">
        <f>VLOOKUP(W42,$S$40:$V$49,3,FALSE)</f>
        <v>0</v>
      </c>
      <c r="Z42">
        <f>VLOOKUP(W42,$S$40:$V$49,4,FALSE)</f>
        <v>0</v>
      </c>
      <c r="AA42" t="str">
        <f>IF(AND(X41=X42,Y41=Y42,Z42&gt;Z41),W41,W42)</f>
        <v>Ghana</v>
      </c>
      <c r="AB42">
        <f>VLOOKUP(AA42,W40:Z49,2,FALSE)</f>
        <v>0</v>
      </c>
      <c r="AC42">
        <f>VLOOKUP(AA42,W40:Z49,3,FALSE)</f>
        <v>0</v>
      </c>
      <c r="AD42">
        <f>VLOOKUP(AA42,W40:Z49,4,FALSE)</f>
        <v>0</v>
      </c>
      <c r="AE42" t="str">
        <f>AA42</f>
        <v>Ghana</v>
      </c>
      <c r="AF42">
        <f>VLOOKUP(AE42,AA40:AD49,2,FALSE)</f>
        <v>0</v>
      </c>
      <c r="AG42">
        <f>VLOOKUP(AE42,AA40:AD49,3,FALSE)</f>
        <v>0</v>
      </c>
      <c r="AH42">
        <f>VLOOKUP(AE42,AA40:AD49,4,FALSE)</f>
        <v>0</v>
      </c>
      <c r="AI42" t="str">
        <f>IF(AND(AF42=AF43,AG42=AG43,AH43&gt;AH42),AE43,AE42)</f>
        <v>Ghana</v>
      </c>
      <c r="AJ42">
        <f>VLOOKUP(AI42,AE40:AH49,2,FALSE)</f>
        <v>0</v>
      </c>
      <c r="AK42">
        <f>VLOOKUP(AI42,AE40:AH49,3,FALSE)</f>
        <v>0</v>
      </c>
      <c r="AL42">
        <f>VLOOKUP(AI42,AE40:AH49,4,FALSE)</f>
        <v>0</v>
      </c>
    </row>
    <row r="43" spans="6:38" x14ac:dyDescent="0.2">
      <c r="F43" t="str">
        <f>AI31</f>
        <v>EE. UU</v>
      </c>
      <c r="J43">
        <f>VLOOKUP(F43,$F$16:$M$25,8,FALSE)</f>
        <v>0</v>
      </c>
      <c r="K43">
        <f>VLOOKUP(F43,$F$16:$M$25,6,FALSE)</f>
        <v>0</v>
      </c>
      <c r="L43">
        <f>VLOOKUP(F43,$F$16:$M$25,7,FALSE)</f>
        <v>0</v>
      </c>
      <c r="M43">
        <f>K43-L43</f>
        <v>0</v>
      </c>
      <c r="O43" t="str">
        <f>F43</f>
        <v>EE. UU</v>
      </c>
      <c r="P43">
        <f>VLOOKUP(O43,$F$40:$M$49,5,FALSE)</f>
        <v>0</v>
      </c>
      <c r="Q43">
        <f>VLOOKUP(O43,$F$40:$M$49,8,FALSE)</f>
        <v>0</v>
      </c>
      <c r="R43">
        <f>VLOOKUP(O43,$F$40:$M$49,6,FALSE)</f>
        <v>0</v>
      </c>
      <c r="S43" t="str">
        <f>O43</f>
        <v>EE. UU</v>
      </c>
      <c r="T43">
        <f>VLOOKUP(S43,$O$40:$R$49,2,FALSE)</f>
        <v>0</v>
      </c>
      <c r="U43">
        <f>VLOOKUP(S43,$O$40:$R$49,3,FALSE)</f>
        <v>0</v>
      </c>
      <c r="V43">
        <f>VLOOKUP(S43,$O$40:$R$49,4,FALSE)</f>
        <v>0</v>
      </c>
      <c r="W43" t="str">
        <f>IF(AND(T40=T43,U40=U43,V43&gt;V40),S40,S43)</f>
        <v>EE. UU</v>
      </c>
      <c r="X43">
        <f>VLOOKUP(W43,$S$40:$V$49,2,FALSE)</f>
        <v>0</v>
      </c>
      <c r="Y43">
        <f>VLOOKUP(W43,$S$40:$V$49,3,FALSE)</f>
        <v>0</v>
      </c>
      <c r="Z43">
        <f>VLOOKUP(W43,$S$40:$V$49,4,FALSE)</f>
        <v>0</v>
      </c>
      <c r="AA43" t="str">
        <f>W43</f>
        <v>EE. UU</v>
      </c>
      <c r="AB43">
        <f>VLOOKUP(AA43,W40:Z49,2,FALSE)</f>
        <v>0</v>
      </c>
      <c r="AC43">
        <f>VLOOKUP(AA43,W40:Z49,3,FALSE)</f>
        <v>0</v>
      </c>
      <c r="AD43">
        <f>VLOOKUP(AA43,W40:Z49,4,FALSE)</f>
        <v>0</v>
      </c>
      <c r="AE43" t="str">
        <f>IF(AND(AB41=AB43,AC41=AC43,AD43&gt;AD41),AA41,AA43)</f>
        <v>EE. UU</v>
      </c>
      <c r="AF43">
        <f>VLOOKUP(AE43,AA40:AD49,2,FALSE)</f>
        <v>0</v>
      </c>
      <c r="AG43">
        <f>VLOOKUP(AE43,AA40:AD49,3,FALSE)</f>
        <v>0</v>
      </c>
      <c r="AH43">
        <f>VLOOKUP(AE43,AA40:AD49,4,FALSE)</f>
        <v>0</v>
      </c>
      <c r="AI43" t="str">
        <f>IF(AND(AF42=AF43,AG42=AG43,AH43&gt;AH42),AE42,AE43)</f>
        <v>EE. UU</v>
      </c>
      <c r="AJ43">
        <f>VLOOKUP(AI43,AE40:AH49,2,FALSE)</f>
        <v>0</v>
      </c>
      <c r="AK43">
        <f>VLOOKUP(AI43,AE40:AH49,3,FALSE)</f>
        <v>0</v>
      </c>
      <c r="AL43">
        <f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>AI40</f>
        <v>Alemania</v>
      </c>
      <c r="G52">
        <f>VLOOKUP(F52,$F$16:$M$25,2,FALSE)</f>
        <v>0</v>
      </c>
      <c r="H52">
        <f>VLOOKUP(F52,$F$16:$M$25,3,FALSE)</f>
        <v>0</v>
      </c>
      <c r="I52">
        <f>VLOOKUP(F52,$F$16:$M$25,4,FALSE)</f>
        <v>0</v>
      </c>
      <c r="J52">
        <f>VLOOKUP(F52,$F$16:$M$25,5,FALSE)</f>
        <v>0</v>
      </c>
      <c r="K52">
        <f>VLOOKUP(F52,$F$16:$M$25,6,FALSE)</f>
        <v>0</v>
      </c>
      <c r="L52">
        <f>VLOOKUP(F52,$F$16:$M$25,7,FALSE)</f>
        <v>0</v>
      </c>
      <c r="M52">
        <f>VLOOKUP(F52,$F$16:$M$25,8,FALSE)</f>
        <v>0</v>
      </c>
    </row>
    <row r="53" spans="6:13" x14ac:dyDescent="0.2">
      <c r="F53" t="str">
        <f>AI41</f>
        <v>Portugal</v>
      </c>
      <c r="G53">
        <f>VLOOKUP(F53,$F$16:$M$25,2,FALSE)</f>
        <v>0</v>
      </c>
      <c r="H53">
        <f>VLOOKUP(F53,$F$16:$M$25,3,FALSE)</f>
        <v>0</v>
      </c>
      <c r="I53">
        <f>VLOOKUP(F53,$F$16:$M$25,4,FALSE)</f>
        <v>0</v>
      </c>
      <c r="J53">
        <f>VLOOKUP(F53,$F$16:$M$25,5,FALSE)</f>
        <v>0</v>
      </c>
      <c r="K53">
        <f>VLOOKUP(F53,$F$16:$M$25,6,FALSE)</f>
        <v>0</v>
      </c>
      <c r="L53">
        <f>VLOOKUP(F53,$F$16:$M$25,7,FALSE)</f>
        <v>0</v>
      </c>
      <c r="M53">
        <f>VLOOKUP(F53,$F$16:$M$25,8,FALSE)</f>
        <v>0</v>
      </c>
    </row>
    <row r="54" spans="6:13" x14ac:dyDescent="0.2">
      <c r="F54" t="str">
        <f>AI42</f>
        <v>Ghana</v>
      </c>
      <c r="G54">
        <f>VLOOKUP(F54,$F$16:$M$25,2,FALSE)</f>
        <v>0</v>
      </c>
      <c r="H54">
        <f>VLOOKUP(F54,$F$16:$M$25,3,FALSE)</f>
        <v>0</v>
      </c>
      <c r="I54">
        <f>VLOOKUP(F54,$F$16:$M$25,4,FALSE)</f>
        <v>0</v>
      </c>
      <c r="J54">
        <f>VLOOKUP(F54,$F$16:$M$25,5,FALSE)</f>
        <v>0</v>
      </c>
      <c r="K54">
        <f>VLOOKUP(F54,$F$16:$M$25,6,FALSE)</f>
        <v>0</v>
      </c>
      <c r="L54">
        <f>VLOOKUP(F54,$F$16:$M$25,7,FALSE)</f>
        <v>0</v>
      </c>
      <c r="M54">
        <f>VLOOKUP(F54,$F$16:$M$25,8,FALSE)</f>
        <v>0</v>
      </c>
    </row>
    <row r="55" spans="6:13" x14ac:dyDescent="0.2">
      <c r="F55" t="str">
        <f>AI43</f>
        <v>EE. UU</v>
      </c>
      <c r="G55">
        <f>VLOOKUP(F55,$F$16:$M$25,2,FALSE)</f>
        <v>0</v>
      </c>
      <c r="H55">
        <f>VLOOKUP(F55,$F$16:$M$25,3,FALSE)</f>
        <v>0</v>
      </c>
      <c r="I55">
        <f>VLOOKUP(F55,$F$16:$M$25,4,FALSE)</f>
        <v>0</v>
      </c>
      <c r="J55">
        <f>VLOOKUP(F55,$F$16:$M$25,5,FALSE)</f>
        <v>0</v>
      </c>
      <c r="K55">
        <f>VLOOKUP(F55,$F$16:$M$25,6,FALSE)</f>
        <v>0</v>
      </c>
      <c r="L55">
        <f>VLOOKUP(F55,$F$16:$M$25,7,FALSE)</f>
        <v>0</v>
      </c>
      <c r="M55">
        <f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AL55"/>
  <sheetViews>
    <sheetView workbookViewId="0">
      <pane xSplit="5" topLeftCell="F1" activePane="topRight" state="frozen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28" t="s">
        <v>41</v>
      </c>
      <c r="B2" s="528"/>
      <c r="C2" s="528"/>
      <c r="D2" s="528"/>
      <c r="E2" s="528"/>
      <c r="G2" t="str">
        <f>IF('- H -'!Q7&lt;&gt;"",'- H -'!Q7,"")</f>
        <v>Belgica</v>
      </c>
      <c r="N2" t="str">
        <f>IF('- H -'!Q9&lt;&gt;"",'- H -'!Q9,"")</f>
        <v>Rusia</v>
      </c>
      <c r="U2" t="str">
        <f>IF('- H -'!Q11&lt;&gt;"",'- H -'!Q11,"")</f>
        <v>Argelia</v>
      </c>
      <c r="AB2" t="str">
        <f>IF('- H -'!Q13&lt;&gt;"",'- H -'!Q13,"")</f>
        <v>Corea del Norte</v>
      </c>
    </row>
    <row r="3" spans="1:36" x14ac:dyDescent="0.2">
      <c r="F3" t="s">
        <v>65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str">
        <f ca="1">'- H -'!B6</f>
        <v>Argelia</v>
      </c>
      <c r="B4" s="1" t="str">
        <f>IF('- H -'!C6&lt;&gt;"",'- H -'!C6,"")</f>
        <v/>
      </c>
      <c r="C4" s="1" t="str">
        <f>'- H -'!D6</f>
        <v>-</v>
      </c>
      <c r="D4" s="1" t="str">
        <f>IF('- H -'!E6&lt;&gt;"",'- H -'!E6,"")</f>
        <v/>
      </c>
      <c r="E4" s="3" t="str">
        <f ca="1">'- H -'!F6</f>
        <v>Corea del Norte</v>
      </c>
      <c r="F4" s="1">
        <f>COUNTBLANK('- H -'!C6:'- H -'!E6)</f>
        <v>2</v>
      </c>
      <c r="G4">
        <f t="shared" ref="G4:G9" ca="1" si="0">IF(AND(F4=0,OR($A4=$G$2,$E4=$G$2)),1,0)</f>
        <v>0</v>
      </c>
      <c r="H4">
        <f t="shared" ref="H4:H9" ca="1" si="1">IF(AND(F4=0,OR(AND($A4=$G$2,$B4&gt;$D4),AND($E4=$G$2,$D4&gt;$B4))),1,0)</f>
        <v>0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0</v>
      </c>
      <c r="K4">
        <f t="shared" ref="K4:K9" si="4">IF(F4&gt;0,0,IF($A4=$G$2,$B4,IF($E4=$G$2,$D4,0)))</f>
        <v>0</v>
      </c>
      <c r="L4">
        <f t="shared" ref="L4:L9" si="5">IF(F4&gt;0,0,IF($A4=$G$2,$D4,IF($E4=$G$2,$B4,0)))</f>
        <v>0</v>
      </c>
      <c r="N4">
        <f t="shared" ref="N4:N9" ca="1" si="6">IF(AND(F4=0,OR($A4=$N$2,$E4=$N$2)),1,0)</f>
        <v>0</v>
      </c>
      <c r="O4">
        <f t="shared" ref="O4:O9" ca="1" si="7">IF(AND(F4=0,OR(AND($A4=$N$2,$B4&gt;$D4),AND($E4=$N$2,$D4&gt;$B4))),1,0)</f>
        <v>0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0</v>
      </c>
      <c r="R4">
        <f t="shared" ref="R4:R9" si="10">IF(F4&gt;0,0,IF($A4=$N$2,$B4,IF($E4=$N$2,$D4,0)))</f>
        <v>0</v>
      </c>
      <c r="S4">
        <f t="shared" ref="S4:S9" si="11">IF(F4&gt;0,0,IF($A4=$N$2,$D4,IF($E4=$N$2,$B4,0)))</f>
        <v>0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si="16">IF(F4&gt;0,0,IF($A4=$U$2,$B4,IF($E4=$U$2,$D4,0)))</f>
        <v>0</v>
      </c>
      <c r="Z4">
        <f t="shared" ref="Z4:Z9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si="22">IF(F4&gt;0,0,IF($A4=$AB$2,$B4,IF($E4=$AB$2,$D4,0)))</f>
        <v>0</v>
      </c>
      <c r="AG4">
        <f t="shared" ref="AG4:AG9" si="23">IF(F4&gt;0,0,IF($A4=$AB$2,$D4,IF($E4=$AB$2,$B4,0)))</f>
        <v>0</v>
      </c>
    </row>
    <row r="5" spans="1:36" x14ac:dyDescent="0.2">
      <c r="A5" s="2" t="str">
        <f ca="1">'- H -'!B7</f>
        <v>Belgica</v>
      </c>
      <c r="B5" s="1" t="str">
        <f>IF('- H -'!C7&lt;&gt;"",'- H -'!C7,"")</f>
        <v/>
      </c>
      <c r="C5" s="1" t="str">
        <f>'- H -'!D7</f>
        <v>-</v>
      </c>
      <c r="D5" s="1" t="str">
        <f>IF('- H -'!E7&lt;&gt;"",'- H -'!E7,"")</f>
        <v/>
      </c>
      <c r="E5" s="3" t="str">
        <f ca="1">'- H -'!F7</f>
        <v>Rusia</v>
      </c>
      <c r="F5" s="1">
        <f>COUNTBLANK('- H -'!C7:'- H -'!E7)</f>
        <v>2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si="4"/>
        <v>0</v>
      </c>
      <c r="L5">
        <f t="shared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si="10"/>
        <v>0</v>
      </c>
      <c r="S5">
        <f t="shared" si="11"/>
        <v>0</v>
      </c>
      <c r="U5">
        <f t="shared" ca="1" si="12"/>
        <v>0</v>
      </c>
      <c r="V5">
        <f t="shared" ca="1" si="13"/>
        <v>0</v>
      </c>
      <c r="W5">
        <f t="shared" ca="1" si="14"/>
        <v>0</v>
      </c>
      <c r="X5">
        <f t="shared" ca="1" si="15"/>
        <v>0</v>
      </c>
      <c r="Y5">
        <f t="shared" si="16"/>
        <v>0</v>
      </c>
      <c r="Z5">
        <f t="shared" si="17"/>
        <v>0</v>
      </c>
      <c r="AB5">
        <f t="shared" ca="1" si="18"/>
        <v>0</v>
      </c>
      <c r="AC5">
        <f t="shared" ca="1" si="19"/>
        <v>0</v>
      </c>
      <c r="AD5">
        <f t="shared" ca="1" si="20"/>
        <v>0</v>
      </c>
      <c r="AE5">
        <f t="shared" ca="1" si="21"/>
        <v>0</v>
      </c>
      <c r="AF5">
        <f t="shared" si="22"/>
        <v>0</v>
      </c>
      <c r="AG5">
        <f t="shared" si="23"/>
        <v>0</v>
      </c>
    </row>
    <row r="6" spans="1:36" x14ac:dyDescent="0.2">
      <c r="A6" s="2" t="str">
        <f ca="1">'- H -'!B8</f>
        <v>Corea del Norte</v>
      </c>
      <c r="B6" s="1" t="str">
        <f>IF('- H -'!C8&lt;&gt;"",'- H -'!C8,"")</f>
        <v/>
      </c>
      <c r="C6" s="1" t="str">
        <f>'- H -'!D8</f>
        <v>-</v>
      </c>
      <c r="D6" s="1" t="str">
        <f>IF('- H -'!E8&lt;&gt;"",'- H -'!E8,"")</f>
        <v/>
      </c>
      <c r="E6" s="3" t="str">
        <f ca="1">'- H -'!F8</f>
        <v>Rusia</v>
      </c>
      <c r="F6" s="1">
        <f>COUNTBLANK('- H -'!C8:'- H -'!E8)</f>
        <v>2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si="4"/>
        <v>0</v>
      </c>
      <c r="L6">
        <f t="shared" si="5"/>
        <v>0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si="10"/>
        <v>0</v>
      </c>
      <c r="S6">
        <f t="shared" si="11"/>
        <v>0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si="16"/>
        <v>0</v>
      </c>
      <c r="Z6">
        <f t="shared" si="17"/>
        <v>0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si="22"/>
        <v>0</v>
      </c>
      <c r="AG6">
        <f t="shared" si="23"/>
        <v>0</v>
      </c>
    </row>
    <row r="7" spans="1:36" x14ac:dyDescent="0.2">
      <c r="A7" s="2" t="str">
        <f ca="1">'- H -'!B9</f>
        <v>Belgica</v>
      </c>
      <c r="B7" s="1" t="str">
        <f>IF('- H -'!C9&lt;&gt;"",'- H -'!C9,"")</f>
        <v/>
      </c>
      <c r="C7" s="1" t="str">
        <f>'- H -'!D9</f>
        <v>-</v>
      </c>
      <c r="D7" s="1" t="str">
        <f>IF('- H -'!E9&lt;&gt;"",'- H -'!E9,"")</f>
        <v/>
      </c>
      <c r="E7" s="3" t="str">
        <f ca="1">'- H -'!F9</f>
        <v>Argelia</v>
      </c>
      <c r="F7" s="1">
        <f>COUNTBLANK('- H -'!C9:'- H -'!E9)</f>
        <v>2</v>
      </c>
      <c r="G7">
        <f t="shared" ca="1" si="0"/>
        <v>0</v>
      </c>
      <c r="H7">
        <f t="shared" ca="1" si="1"/>
        <v>0</v>
      </c>
      <c r="I7">
        <f t="shared" ca="1" si="2"/>
        <v>0</v>
      </c>
      <c r="J7">
        <f t="shared" ca="1" si="3"/>
        <v>0</v>
      </c>
      <c r="K7">
        <f t="shared" si="4"/>
        <v>0</v>
      </c>
      <c r="L7">
        <f t="shared" si="5"/>
        <v>0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si="10"/>
        <v>0</v>
      </c>
      <c r="S7">
        <f t="shared" si="11"/>
        <v>0</v>
      </c>
      <c r="U7">
        <f t="shared" ca="1" si="12"/>
        <v>0</v>
      </c>
      <c r="V7">
        <f t="shared" ca="1" si="13"/>
        <v>0</v>
      </c>
      <c r="W7">
        <f t="shared" ca="1" si="14"/>
        <v>0</v>
      </c>
      <c r="X7">
        <f t="shared" ca="1" si="15"/>
        <v>0</v>
      </c>
      <c r="Y7">
        <f t="shared" si="16"/>
        <v>0</v>
      </c>
      <c r="Z7">
        <f t="shared" si="17"/>
        <v>0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si="22"/>
        <v>0</v>
      </c>
      <c r="AG7">
        <f t="shared" si="23"/>
        <v>0</v>
      </c>
    </row>
    <row r="8" spans="1:36" x14ac:dyDescent="0.2">
      <c r="A8" s="2" t="str">
        <f ca="1">'- H -'!B10</f>
        <v>Corea del Norte</v>
      </c>
      <c r="B8" s="1" t="str">
        <f>IF('- H -'!C10&lt;&gt;"",'- H -'!C10,"")</f>
        <v/>
      </c>
      <c r="C8" s="1" t="str">
        <f>'- H -'!D10</f>
        <v>-</v>
      </c>
      <c r="D8" s="1" t="str">
        <f>IF('- H -'!E10&lt;&gt;"",'- H -'!E10,"")</f>
        <v/>
      </c>
      <c r="E8" s="3" t="str">
        <f ca="1">'- H -'!F10</f>
        <v>Belgica</v>
      </c>
      <c r="F8" s="1">
        <f>COUNTBLANK('- H -'!C10:'- H -'!E10)</f>
        <v>2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si="4"/>
        <v>0</v>
      </c>
      <c r="L8">
        <f t="shared" si="5"/>
        <v>0</v>
      </c>
      <c r="N8">
        <f t="shared" ca="1" si="6"/>
        <v>0</v>
      </c>
      <c r="O8">
        <f t="shared" ca="1" si="7"/>
        <v>0</v>
      </c>
      <c r="P8">
        <f t="shared" ca="1" si="8"/>
        <v>0</v>
      </c>
      <c r="Q8">
        <f t="shared" ca="1" si="9"/>
        <v>0</v>
      </c>
      <c r="R8">
        <f t="shared" si="10"/>
        <v>0</v>
      </c>
      <c r="S8">
        <f t="shared" si="11"/>
        <v>0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si="16"/>
        <v>0</v>
      </c>
      <c r="Z8">
        <f t="shared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si="22"/>
        <v>0</v>
      </c>
      <c r="AG8">
        <f t="shared" si="23"/>
        <v>0</v>
      </c>
    </row>
    <row r="9" spans="1:36" x14ac:dyDescent="0.2">
      <c r="A9" s="2" t="str">
        <f ca="1">'- H -'!B11</f>
        <v>Rusia</v>
      </c>
      <c r="B9" s="1" t="str">
        <f>IF('- H -'!C11&lt;&gt;"",'- H -'!C11,"")</f>
        <v/>
      </c>
      <c r="C9" s="1" t="str">
        <f>'- H -'!D11</f>
        <v>-</v>
      </c>
      <c r="D9" s="1" t="str">
        <f>IF('- H -'!E11&lt;&gt;"",'- H -'!E11,"")</f>
        <v/>
      </c>
      <c r="E9" s="3" t="str">
        <f ca="1">'- H -'!F11</f>
        <v>Argelia</v>
      </c>
      <c r="F9" s="1">
        <f>COUNTBLANK('- H -'!C11:'- H -'!E11)</f>
        <v>2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si="4"/>
        <v>0</v>
      </c>
      <c r="L9">
        <f t="shared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si="10"/>
        <v>0</v>
      </c>
      <c r="S9">
        <f t="shared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si="16"/>
        <v>0</v>
      </c>
      <c r="Z9">
        <f t="shared" si="17"/>
        <v>0</v>
      </c>
      <c r="AB9">
        <f t="shared" ca="1" si="18"/>
        <v>0</v>
      </c>
      <c r="AC9">
        <f t="shared" ca="1" si="19"/>
        <v>0</v>
      </c>
      <c r="AD9">
        <f t="shared" ca="1" si="20"/>
        <v>0</v>
      </c>
      <c r="AE9">
        <f t="shared" ca="1" si="21"/>
        <v>0</v>
      </c>
      <c r="AF9">
        <f t="shared" si="22"/>
        <v>0</v>
      </c>
      <c r="AG9">
        <f t="shared" si="23"/>
        <v>0</v>
      </c>
    </row>
    <row r="10" spans="1:36" x14ac:dyDescent="0.2">
      <c r="G10">
        <f t="shared" ref="G10:L10" ca="1" si="24">SUM(G4:G9)</f>
        <v>0</v>
      </c>
      <c r="H10">
        <f t="shared" ca="1" si="24"/>
        <v>0</v>
      </c>
      <c r="I10">
        <f t="shared" ca="1" si="24"/>
        <v>0</v>
      </c>
      <c r="J10">
        <f t="shared" ca="1" si="24"/>
        <v>0</v>
      </c>
      <c r="K10">
        <f t="shared" si="24"/>
        <v>0</v>
      </c>
      <c r="L10">
        <f t="shared" si="24"/>
        <v>0</v>
      </c>
      <c r="M10">
        <f ca="1">H10*3+I10</f>
        <v>0</v>
      </c>
      <c r="N10">
        <f t="shared" ref="N10:S10" ca="1" si="25">SUM(N4:N9)</f>
        <v>0</v>
      </c>
      <c r="O10">
        <f t="shared" ca="1" si="25"/>
        <v>0</v>
      </c>
      <c r="P10">
        <f t="shared" ca="1" si="25"/>
        <v>0</v>
      </c>
      <c r="Q10">
        <f t="shared" ca="1" si="25"/>
        <v>0</v>
      </c>
      <c r="R10">
        <f t="shared" si="25"/>
        <v>0</v>
      </c>
      <c r="S10">
        <f t="shared" si="25"/>
        <v>0</v>
      </c>
      <c r="T10">
        <f ca="1">O10*3+P10</f>
        <v>0</v>
      </c>
      <c r="U10">
        <f t="shared" ref="U10:Z10" ca="1" si="26">SUM(U4:U9)</f>
        <v>0</v>
      </c>
      <c r="V10">
        <f t="shared" ca="1" si="26"/>
        <v>0</v>
      </c>
      <c r="W10">
        <f t="shared" ca="1" si="26"/>
        <v>0</v>
      </c>
      <c r="X10">
        <f t="shared" ca="1" si="26"/>
        <v>0</v>
      </c>
      <c r="Y10">
        <f t="shared" si="26"/>
        <v>0</v>
      </c>
      <c r="Z10">
        <f t="shared" si="26"/>
        <v>0</v>
      </c>
      <c r="AA10">
        <f ca="1">V10*3+W10</f>
        <v>0</v>
      </c>
      <c r="AB10">
        <f t="shared" ref="AB10:AG10" ca="1" si="27">SUM(AB4:AB9)</f>
        <v>0</v>
      </c>
      <c r="AC10">
        <f t="shared" ca="1" si="27"/>
        <v>0</v>
      </c>
      <c r="AD10">
        <f t="shared" ca="1" si="27"/>
        <v>0</v>
      </c>
      <c r="AE10">
        <f t="shared" ca="1" si="27"/>
        <v>0</v>
      </c>
      <c r="AF10">
        <f t="shared" si="27"/>
        <v>0</v>
      </c>
      <c r="AG10">
        <f t="shared" si="27"/>
        <v>0</v>
      </c>
      <c r="AH10">
        <f ca="1">AC10*3+AD10</f>
        <v>0</v>
      </c>
    </row>
    <row r="14" spans="1:36" x14ac:dyDescent="0.2">
      <c r="F14" t="s">
        <v>39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str">
        <f>G2</f>
        <v>Belgica</v>
      </c>
      <c r="G16">
        <f ca="1">G10</f>
        <v>0</v>
      </c>
      <c r="H16">
        <f t="shared" ref="H16:M16" ca="1" si="28">H10</f>
        <v>0</v>
      </c>
      <c r="I16">
        <f t="shared" ca="1" si="28"/>
        <v>0</v>
      </c>
      <c r="J16">
        <f t="shared" ca="1" si="28"/>
        <v>0</v>
      </c>
      <c r="K16">
        <f t="shared" si="28"/>
        <v>0</v>
      </c>
      <c r="L16">
        <f t="shared" si="28"/>
        <v>0</v>
      </c>
      <c r="M16">
        <f t="shared" ca="1" si="28"/>
        <v>0</v>
      </c>
      <c r="O16" t="str">
        <f ca="1">IF($M16&gt;=$M17,$F16,$F17)</f>
        <v>Belgica</v>
      </c>
      <c r="P16">
        <f ca="1">VLOOKUP(O16,$F$16:$M$25,8,FALSE)</f>
        <v>0</v>
      </c>
      <c r="S16" t="str">
        <f ca="1">IF($P16&gt;=$P18,$O16,$O18)</f>
        <v>Belgica</v>
      </c>
      <c r="T16">
        <f ca="1">VLOOKUP(S16,$O$16:$P$25,2,FALSE)</f>
        <v>0</v>
      </c>
      <c r="W16" t="str">
        <f ca="1">IF($T16&gt;=$T19,$S16,$S19)</f>
        <v>Belgica</v>
      </c>
      <c r="X16">
        <f ca="1">VLOOKUP(W16,$S$16:$T$25,2,FALSE)</f>
        <v>0</v>
      </c>
      <c r="AA16" t="str">
        <f ca="1">W16</f>
        <v>Belgica</v>
      </c>
      <c r="AB16">
        <f ca="1">VLOOKUP(AA16,W16:X25,2,FALSE)</f>
        <v>0</v>
      </c>
      <c r="AE16" t="str">
        <f ca="1">AA16</f>
        <v>Belgica</v>
      </c>
      <c r="AF16">
        <f ca="1">VLOOKUP(AE16,AA16:AB25,2,FALSE)</f>
        <v>0</v>
      </c>
      <c r="AI16" t="str">
        <f ca="1">AE16</f>
        <v>Belgica</v>
      </c>
      <c r="AJ16">
        <f ca="1">VLOOKUP(AI16,AE16:AF25,2,FALSE)</f>
        <v>0</v>
      </c>
    </row>
    <row r="17" spans="6:37" x14ac:dyDescent="0.2">
      <c r="F17" t="str">
        <f>N2</f>
        <v>Rusia</v>
      </c>
      <c r="G17">
        <f t="shared" ref="G17:M17" ca="1" si="29">N10</f>
        <v>0</v>
      </c>
      <c r="H17">
        <f t="shared" ca="1" si="29"/>
        <v>0</v>
      </c>
      <c r="I17">
        <f t="shared" ca="1" si="29"/>
        <v>0</v>
      </c>
      <c r="J17">
        <f t="shared" ca="1" si="29"/>
        <v>0</v>
      </c>
      <c r="K17">
        <f t="shared" si="29"/>
        <v>0</v>
      </c>
      <c r="L17">
        <f t="shared" si="29"/>
        <v>0</v>
      </c>
      <c r="M17">
        <f t="shared" ca="1" si="29"/>
        <v>0</v>
      </c>
      <c r="O17" t="str">
        <f ca="1">IF($M17&lt;=$M16,$F17,$F16)</f>
        <v>Rusia</v>
      </c>
      <c r="P17">
        <f ca="1">VLOOKUP(O17,$F$16:$M$25,8,FALSE)</f>
        <v>0</v>
      </c>
      <c r="S17" t="str">
        <f ca="1">O17</f>
        <v>Rusia</v>
      </c>
      <c r="T17">
        <f ca="1">VLOOKUP(S17,$O$16:$P$25,2,FALSE)</f>
        <v>0</v>
      </c>
      <c r="W17" t="str">
        <f ca="1">S17</f>
        <v>Rusia</v>
      </c>
      <c r="X17">
        <f ca="1">VLOOKUP(W17,$S$16:$T$25,2,FALSE)</f>
        <v>0</v>
      </c>
      <c r="AA17" t="str">
        <f ca="1">IF(X17&gt;=X18,W17,W18)</f>
        <v>Rusia</v>
      </c>
      <c r="AB17">
        <f ca="1">VLOOKUP(AA17,W16:X25,2,FALSE)</f>
        <v>0</v>
      </c>
      <c r="AE17" t="str">
        <f ca="1">IF(AB17&gt;=AB19,AA17,AA19)</f>
        <v>Rusia</v>
      </c>
      <c r="AF17">
        <f ca="1">VLOOKUP(AE17,AA16:AB25,2,FALSE)</f>
        <v>0</v>
      </c>
      <c r="AI17" t="str">
        <f ca="1">AE17</f>
        <v>Rusia</v>
      </c>
      <c r="AJ17">
        <f ca="1">VLOOKUP(AI17,AE16:AF25,2,FALSE)</f>
        <v>0</v>
      </c>
    </row>
    <row r="18" spans="6:37" x14ac:dyDescent="0.2">
      <c r="F18" t="str">
        <f>U2</f>
        <v>Argelia</v>
      </c>
      <c r="G18">
        <f t="shared" ref="G18:M18" ca="1" si="30">U10</f>
        <v>0</v>
      </c>
      <c r="H18">
        <f t="shared" ca="1" si="30"/>
        <v>0</v>
      </c>
      <c r="I18">
        <f t="shared" ca="1" si="30"/>
        <v>0</v>
      </c>
      <c r="J18">
        <f t="shared" ca="1" si="30"/>
        <v>0</v>
      </c>
      <c r="K18">
        <f t="shared" si="30"/>
        <v>0</v>
      </c>
      <c r="L18">
        <f t="shared" si="30"/>
        <v>0</v>
      </c>
      <c r="M18">
        <f t="shared" ca="1" si="30"/>
        <v>0</v>
      </c>
      <c r="O18" t="str">
        <f>F18</f>
        <v>Argelia</v>
      </c>
      <c r="P18">
        <f ca="1">VLOOKUP(O18,$F$16:$M$25,8,FALSE)</f>
        <v>0</v>
      </c>
      <c r="S18" t="str">
        <f ca="1">IF($P18&lt;=$P16,$O18,$O16)</f>
        <v>Argelia</v>
      </c>
      <c r="T18">
        <f ca="1">VLOOKUP(S18,$O$16:$P$25,2,FALSE)</f>
        <v>0</v>
      </c>
      <c r="W18" t="str">
        <f ca="1">S18</f>
        <v>Argelia</v>
      </c>
      <c r="X18">
        <f ca="1">VLOOKUP(W18,$S$16:$T$25,2,FALSE)</f>
        <v>0</v>
      </c>
      <c r="AA18" t="str">
        <f ca="1">IF(X18&lt;=X17,W18,W17)</f>
        <v>Argelia</v>
      </c>
      <c r="AB18">
        <f ca="1">VLOOKUP(AA18,W16:X25,2,FALSE)</f>
        <v>0</v>
      </c>
      <c r="AE18" t="str">
        <f ca="1">AA18</f>
        <v>Argelia</v>
      </c>
      <c r="AF18">
        <f ca="1">VLOOKUP(AE18,AA16:AB25,2,FALSE)</f>
        <v>0</v>
      </c>
      <c r="AI18" t="str">
        <f ca="1">IF(AF18&gt;=AF19,AE18,AE19)</f>
        <v>Argelia</v>
      </c>
      <c r="AJ18">
        <f ca="1">VLOOKUP(AI18,AE16:AF25,2,FALSE)</f>
        <v>0</v>
      </c>
    </row>
    <row r="19" spans="6:37" x14ac:dyDescent="0.2">
      <c r="F19" t="str">
        <f>AB2</f>
        <v>Corea del Norte</v>
      </c>
      <c r="G19">
        <f t="shared" ref="G19:M19" ca="1" si="31">AB10</f>
        <v>0</v>
      </c>
      <c r="H19">
        <f t="shared" ca="1" si="31"/>
        <v>0</v>
      </c>
      <c r="I19">
        <f t="shared" ca="1" si="31"/>
        <v>0</v>
      </c>
      <c r="J19">
        <f t="shared" ca="1" si="31"/>
        <v>0</v>
      </c>
      <c r="K19">
        <f t="shared" si="31"/>
        <v>0</v>
      </c>
      <c r="L19">
        <f t="shared" si="31"/>
        <v>0</v>
      </c>
      <c r="M19">
        <f t="shared" ca="1" si="31"/>
        <v>0</v>
      </c>
      <c r="O19" t="str">
        <f>F19</f>
        <v>Corea del Norte</v>
      </c>
      <c r="P19">
        <f ca="1">VLOOKUP(O19,$F$16:$M$25,8,FALSE)</f>
        <v>0</v>
      </c>
      <c r="S19" t="str">
        <f>O19</f>
        <v>Corea del Norte</v>
      </c>
      <c r="T19">
        <f ca="1">VLOOKUP(S19,$O$16:$P$25,2,FALSE)</f>
        <v>0</v>
      </c>
      <c r="W19" t="str">
        <f ca="1">IF($T19&lt;=$T16,$S19,$S16)</f>
        <v>Corea del Norte</v>
      </c>
      <c r="X19">
        <f ca="1">VLOOKUP(W19,$S$16:$T$25,2,FALSE)</f>
        <v>0</v>
      </c>
      <c r="AA19" t="str">
        <f ca="1">W19</f>
        <v>Corea del Norte</v>
      </c>
      <c r="AB19">
        <f ca="1">VLOOKUP(AA19,W16:X25,2,FALSE)</f>
        <v>0</v>
      </c>
      <c r="AE19" t="str">
        <f ca="1">IF(AB19&lt;=AB17,AA19,AA17)</f>
        <v>Corea del Norte</v>
      </c>
      <c r="AF19">
        <f ca="1">VLOOKUP(AE19,AA16:AB25,2,FALSE)</f>
        <v>0</v>
      </c>
      <c r="AI19" t="str">
        <f ca="1">IF(AF19&lt;=AF18,AE19,AE18)</f>
        <v>Corea del Norte</v>
      </c>
      <c r="AJ19">
        <f ca="1">VLOOKUP(AI19,AE16:AF25,2,FALSE)</f>
        <v>0</v>
      </c>
    </row>
    <row r="28" spans="6:37" x14ac:dyDescent="0.2">
      <c r="F28" t="str">
        <f ca="1">AI16</f>
        <v>Belgica</v>
      </c>
      <c r="J28">
        <f ca="1">AJ16</f>
        <v>0</v>
      </c>
      <c r="K28">
        <f ca="1">VLOOKUP(AI16,$F$16:$M$25,6,FALSE)</f>
        <v>0</v>
      </c>
      <c r="L28">
        <f ca="1">VLOOKUP(AI16,$F$16:$M$25,7,FALSE)</f>
        <v>0</v>
      </c>
      <c r="M28">
        <f ca="1">K28-L28</f>
        <v>0</v>
      </c>
      <c r="O28" t="str">
        <f ca="1">IF(AND($J28=$J29,$M29&gt;$M28),$F29,$F28)</f>
        <v>Belgica</v>
      </c>
      <c r="P28">
        <f ca="1">VLOOKUP(O28,$F$28:$M$37,5,FALSE)</f>
        <v>0</v>
      </c>
      <c r="Q28">
        <f ca="1">VLOOKUP(O28,$F$28:$M$37,8,FALSE)</f>
        <v>0</v>
      </c>
      <c r="S28" t="str">
        <f ca="1">IF(AND(P28=P30,Q30&gt;Q28),O30,O28)</f>
        <v>Belgica</v>
      </c>
      <c r="T28">
        <f ca="1">VLOOKUP(S28,$O$28:$Q$37,2,FALSE)</f>
        <v>0</v>
      </c>
      <c r="U28">
        <f ca="1">VLOOKUP(S28,$O$28:$Q$37,3,FALSE)</f>
        <v>0</v>
      </c>
      <c r="W28" t="str">
        <f ca="1">IF(AND(T28=T31,U31&gt;U28),S31,S28)</f>
        <v>Belgica</v>
      </c>
      <c r="X28">
        <f ca="1">VLOOKUP(W28,$S$28:$U$37,2,FALSE)</f>
        <v>0</v>
      </c>
      <c r="Y28">
        <f ca="1">VLOOKUP(W28,$S$28:$U$37,3,FALSE)</f>
        <v>0</v>
      </c>
      <c r="AA28" t="str">
        <f ca="1">W28</f>
        <v>Belgica</v>
      </c>
      <c r="AB28">
        <f ca="1">VLOOKUP(AA28,W28:Y37,2,FALSE)</f>
        <v>0</v>
      </c>
      <c r="AC28">
        <f ca="1">VLOOKUP(AA28,W28:Y37,3,FALSE)</f>
        <v>0</v>
      </c>
      <c r="AE28" t="str">
        <f ca="1">AA28</f>
        <v>Belgica</v>
      </c>
      <c r="AF28">
        <f ca="1">VLOOKUP(AE28,AA28:AC37,2,FALSE)</f>
        <v>0</v>
      </c>
      <c r="AG28">
        <f ca="1">VLOOKUP(AE28,AA28:AC37,3,FALSE)</f>
        <v>0</v>
      </c>
      <c r="AI28" t="str">
        <f ca="1">AE28</f>
        <v>Belgica</v>
      </c>
      <c r="AJ28">
        <f ca="1">VLOOKUP(AI28,AE28:AG37,2,FALSE)</f>
        <v>0</v>
      </c>
      <c r="AK28">
        <f ca="1">VLOOKUP(AI28,AE28:AG37,3,FALSE)</f>
        <v>0</v>
      </c>
    </row>
    <row r="29" spans="6:37" x14ac:dyDescent="0.2">
      <c r="F29" t="str">
        <f ca="1">AI17</f>
        <v>Rusia</v>
      </c>
      <c r="J29">
        <f ca="1">AJ17</f>
        <v>0</v>
      </c>
      <c r="K29">
        <f ca="1">VLOOKUP(AI17,$F$16:$M$25,6,FALSE)</f>
        <v>0</v>
      </c>
      <c r="L29">
        <f ca="1">VLOOKUP(AI17,$F$16:$M$25,7,FALSE)</f>
        <v>0</v>
      </c>
      <c r="M29">
        <f ca="1">K29-L29</f>
        <v>0</v>
      </c>
      <c r="O29" t="str">
        <f ca="1">IF(AND($J28=$J29,$M29&gt;$M28),$F28,$F29)</f>
        <v>Rusia</v>
      </c>
      <c r="P29">
        <f ca="1">VLOOKUP(O29,$F$28:$M$37,5,FALSE)</f>
        <v>0</v>
      </c>
      <c r="Q29">
        <f ca="1">VLOOKUP(O29,$F$28:$M$37,8,FALSE)</f>
        <v>0</v>
      </c>
      <c r="S29" t="str">
        <f ca="1">O29</f>
        <v>Rusia</v>
      </c>
      <c r="T29">
        <f ca="1">VLOOKUP(S29,$O$28:$Q$37,2,FALSE)</f>
        <v>0</v>
      </c>
      <c r="U29">
        <f ca="1">VLOOKUP(S29,$O$28:$Q$37,3,FALSE)</f>
        <v>0</v>
      </c>
      <c r="W29" t="str">
        <f ca="1">S29</f>
        <v>Rusia</v>
      </c>
      <c r="X29">
        <f ca="1">VLOOKUP(W29,$S$28:$U$37,2,FALSE)</f>
        <v>0</v>
      </c>
      <c r="Y29">
        <f ca="1">VLOOKUP(W29,$S$28:$U$37,3,FALSE)</f>
        <v>0</v>
      </c>
      <c r="AA29" t="str">
        <f ca="1">IF(AND(X29=X30,Y30&gt;Y29),W30,W29)</f>
        <v>Rusia</v>
      </c>
      <c r="AB29">
        <f ca="1">VLOOKUP(AA29,W28:Y37,2,FALSE)</f>
        <v>0</v>
      </c>
      <c r="AC29">
        <f ca="1">VLOOKUP(AA29,W28:Y37,3,FALSE)</f>
        <v>0</v>
      </c>
      <c r="AE29" t="str">
        <f ca="1">IF(AND(AB29=AB31,AC31&gt;AC29),AA31,AA29)</f>
        <v>Rusia</v>
      </c>
      <c r="AF29">
        <f ca="1">VLOOKUP(AE29,AA28:AC37,2,FALSE)</f>
        <v>0</v>
      </c>
      <c r="AG29">
        <f ca="1">VLOOKUP(AE29,AA28:AC37,3,FALSE)</f>
        <v>0</v>
      </c>
      <c r="AI29" t="str">
        <f ca="1">AE29</f>
        <v>Rusia</v>
      </c>
      <c r="AJ29">
        <f ca="1">VLOOKUP(AI29,AE28:AG37,2,FALSE)</f>
        <v>0</v>
      </c>
      <c r="AK29">
        <f ca="1">VLOOKUP(AI29,AE28:AG37,3,FALSE)</f>
        <v>0</v>
      </c>
    </row>
    <row r="30" spans="6:37" x14ac:dyDescent="0.2">
      <c r="F30" t="str">
        <f ca="1">AI18</f>
        <v>Argelia</v>
      </c>
      <c r="J30">
        <f ca="1">AJ18</f>
        <v>0</v>
      </c>
      <c r="K30">
        <f ca="1">VLOOKUP(AI18,$F$16:$M$25,6,FALSE)</f>
        <v>0</v>
      </c>
      <c r="L30">
        <f ca="1">VLOOKUP(AI18,$F$16:$M$25,7,FALSE)</f>
        <v>0</v>
      </c>
      <c r="M30">
        <f ca="1">K30-L30</f>
        <v>0</v>
      </c>
      <c r="O30" t="str">
        <f ca="1">F30</f>
        <v>Argelia</v>
      </c>
      <c r="P30">
        <f ca="1">VLOOKUP(O30,$F$28:$M$37,5,FALSE)</f>
        <v>0</v>
      </c>
      <c r="Q30">
        <f ca="1">VLOOKUP(O30,$F$28:$M$37,8,FALSE)</f>
        <v>0</v>
      </c>
      <c r="S30" t="str">
        <f ca="1">IF(AND($P28=P30,Q30&gt;Q28),O28,O30)</f>
        <v>Argelia</v>
      </c>
      <c r="T30">
        <f ca="1">VLOOKUP(S30,$O$28:$Q$37,2,FALSE)</f>
        <v>0</v>
      </c>
      <c r="U30">
        <f ca="1">VLOOKUP(S30,$O$28:$Q$37,3,FALSE)</f>
        <v>0</v>
      </c>
      <c r="W30" t="str">
        <f ca="1">S30</f>
        <v>Argelia</v>
      </c>
      <c r="X30">
        <f ca="1">VLOOKUP(W30,$S$28:$U$37,2,FALSE)</f>
        <v>0</v>
      </c>
      <c r="Y30">
        <f ca="1">VLOOKUP(W30,$S$28:$U$37,3,FALSE)</f>
        <v>0</v>
      </c>
      <c r="AA30" t="str">
        <f ca="1">IF(AND(X29=X30,Y30&gt;Y29),W29,W30)</f>
        <v>Argelia</v>
      </c>
      <c r="AB30">
        <f ca="1">VLOOKUP(AA30,W28:Y37,2,FALSE)</f>
        <v>0</v>
      </c>
      <c r="AC30">
        <f ca="1">VLOOKUP(AA30,W28:Y37,3,FALSE)</f>
        <v>0</v>
      </c>
      <c r="AE30" t="str">
        <f ca="1">AA30</f>
        <v>Argelia</v>
      </c>
      <c r="AF30">
        <f ca="1">VLOOKUP(AE30,AA28:AC37,2,FALSE)</f>
        <v>0</v>
      </c>
      <c r="AG30">
        <f ca="1">VLOOKUP(AE30,AA28:AC37,3,FALSE)</f>
        <v>0</v>
      </c>
      <c r="AI30" t="str">
        <f ca="1">IF(AND(AF30=AF31,AG31&gt;AG30),AE31,AE30)</f>
        <v>Argelia</v>
      </c>
      <c r="AJ30">
        <f ca="1">VLOOKUP(AI30,AE28:AG37,2,FALSE)</f>
        <v>0</v>
      </c>
      <c r="AK30">
        <f ca="1">VLOOKUP(AI30,AE28:AG37,3,FALSE)</f>
        <v>0</v>
      </c>
    </row>
    <row r="31" spans="6:37" x14ac:dyDescent="0.2">
      <c r="F31" t="str">
        <f ca="1">AI19</f>
        <v>Corea del Norte</v>
      </c>
      <c r="J31">
        <f ca="1">AJ19</f>
        <v>0</v>
      </c>
      <c r="K31">
        <f ca="1">VLOOKUP(AI19,$F$16:$M$25,6,FALSE)</f>
        <v>0</v>
      </c>
      <c r="L31">
        <f ca="1">VLOOKUP(AI19,$F$16:$M$25,7,FALSE)</f>
        <v>0</v>
      </c>
      <c r="M31">
        <f ca="1">K31-L31</f>
        <v>0</v>
      </c>
      <c r="O31" t="str">
        <f ca="1">F31</f>
        <v>Corea del Norte</v>
      </c>
      <c r="P31">
        <f ca="1">VLOOKUP(O31,$F$28:$M$37,5,FALSE)</f>
        <v>0</v>
      </c>
      <c r="Q31">
        <f ca="1">VLOOKUP(O31,$F$28:$M$37,8,FALSE)</f>
        <v>0</v>
      </c>
      <c r="S31" t="str">
        <f ca="1">O31</f>
        <v>Corea del Norte</v>
      </c>
      <c r="T31">
        <f ca="1">VLOOKUP(S31,$O$28:$Q$37,2,FALSE)</f>
        <v>0</v>
      </c>
      <c r="U31">
        <f ca="1">VLOOKUP(S31,$O$28:$Q$37,3,FALSE)</f>
        <v>0</v>
      </c>
      <c r="W31" t="str">
        <f ca="1">IF(AND(T28=T31,U31&gt;U28),S28,S31)</f>
        <v>Corea del Norte</v>
      </c>
      <c r="X31">
        <f ca="1">VLOOKUP(W31,$S$28:$U$37,2,FALSE)</f>
        <v>0</v>
      </c>
      <c r="Y31">
        <f ca="1">VLOOKUP(W31,$S$28:$U$37,3,FALSE)</f>
        <v>0</v>
      </c>
      <c r="AA31" t="str">
        <f ca="1">W31</f>
        <v>Corea del Norte</v>
      </c>
      <c r="AB31">
        <f ca="1">VLOOKUP(AA31,W28:Y37,2,FALSE)</f>
        <v>0</v>
      </c>
      <c r="AC31">
        <f ca="1">VLOOKUP(AA31,W28:Y37,3,FALSE)</f>
        <v>0</v>
      </c>
      <c r="AE31" t="str">
        <f ca="1">IF(AND(AB29=AB31,AC31&gt;AC29),AA29,AA31)</f>
        <v>Corea del Norte</v>
      </c>
      <c r="AF31">
        <f ca="1">VLOOKUP(AE31,AA28:AC37,2,FALSE)</f>
        <v>0</v>
      </c>
      <c r="AG31">
        <f ca="1">VLOOKUP(AE31,AA28:AC37,3,FALSE)</f>
        <v>0</v>
      </c>
      <c r="AI31" t="str">
        <f ca="1">IF(AND(AF30=AF31,AG31&gt;AG30),AE30,AE31)</f>
        <v>Corea del Norte</v>
      </c>
      <c r="AJ31">
        <f ca="1">VLOOKUP(AI31,AE28:AG37,2,FALSE)</f>
        <v>0</v>
      </c>
      <c r="AK31">
        <f ca="1">VLOOKUP(AI31,AE28:AG37,3,FALSE)</f>
        <v>0</v>
      </c>
    </row>
    <row r="40" spans="6:38" x14ac:dyDescent="0.2">
      <c r="F40" t="str">
        <f ca="1">AI28</f>
        <v>Belgica</v>
      </c>
      <c r="J40">
        <f ca="1">VLOOKUP(F40,$F$16:$M$25,8,FALSE)</f>
        <v>0</v>
      </c>
      <c r="K40">
        <f ca="1">VLOOKUP(F40,$F$16:$M$25,6,FALSE)</f>
        <v>0</v>
      </c>
      <c r="L40">
        <f ca="1">VLOOKUP(F40,$F$16:$M$25,7,FALSE)</f>
        <v>0</v>
      </c>
      <c r="M40">
        <f ca="1">K40-L40</f>
        <v>0</v>
      </c>
      <c r="O40" t="str">
        <f ca="1">IF(AND(J40=J41,M40=M41,K41&gt;K40),F41,F40)</f>
        <v>Belgica</v>
      </c>
      <c r="P40">
        <f ca="1">VLOOKUP(O40,$F$40:$M$49,5,FALSE)</f>
        <v>0</v>
      </c>
      <c r="Q40">
        <f ca="1">VLOOKUP(O40,$F$40:$M$49,8,FALSE)</f>
        <v>0</v>
      </c>
      <c r="R40">
        <f ca="1">VLOOKUP(O40,$F$40:$M$49,6,FALSE)</f>
        <v>0</v>
      </c>
      <c r="S40" t="str">
        <f ca="1">IF(AND(P40=P42,Q40=Q42,R42&gt;R40),O42,O40)</f>
        <v>Belgica</v>
      </c>
      <c r="T40">
        <f ca="1">VLOOKUP(S40,$O$40:$R$49,2,FALSE)</f>
        <v>0</v>
      </c>
      <c r="U40">
        <f ca="1">VLOOKUP(S40,$O$40:$R$49,3,FALSE)</f>
        <v>0</v>
      </c>
      <c r="V40">
        <f ca="1">VLOOKUP(S40,$O$40:$R$49,4,FALSE)</f>
        <v>0</v>
      </c>
      <c r="W40" t="str">
        <f ca="1">IF(AND(T40=T43,U40=U43,V43&gt;V40),S43,S40)</f>
        <v>Belgica</v>
      </c>
      <c r="X40">
        <f ca="1">VLOOKUP(W40,$S$40:$V$49,2,FALSE)</f>
        <v>0</v>
      </c>
      <c r="Y40">
        <f ca="1">VLOOKUP(W40,$S$40:$V$49,3,FALSE)</f>
        <v>0</v>
      </c>
      <c r="Z40">
        <f ca="1">VLOOKUP(W40,$S$40:$V$49,4,FALSE)</f>
        <v>0</v>
      </c>
      <c r="AA40" t="str">
        <f ca="1">W40</f>
        <v>Belgica</v>
      </c>
      <c r="AB40">
        <f ca="1">VLOOKUP(AA40,W40:Z49,2,FALSE)</f>
        <v>0</v>
      </c>
      <c r="AC40">
        <f ca="1">VLOOKUP(AA40,W40:Z49,3,FALSE)</f>
        <v>0</v>
      </c>
      <c r="AD40">
        <f ca="1">VLOOKUP(AA40,W40:Z49,4,FALSE)</f>
        <v>0</v>
      </c>
      <c r="AE40" t="str">
        <f ca="1">AA40</f>
        <v>Belgica</v>
      </c>
      <c r="AF40">
        <f ca="1">VLOOKUP(AE40,AA40:AD49,2,FALSE)</f>
        <v>0</v>
      </c>
      <c r="AG40">
        <f ca="1">VLOOKUP(AE40,AA40:AD49,3,FALSE)</f>
        <v>0</v>
      </c>
      <c r="AH40">
        <f ca="1">VLOOKUP(AE40,AA40:AD49,4,FALSE)</f>
        <v>0</v>
      </c>
      <c r="AI40" t="str">
        <f ca="1">AE40</f>
        <v>Belgica</v>
      </c>
      <c r="AJ40">
        <f ca="1">VLOOKUP(AI40,AE40:AH49,2,FALSE)</f>
        <v>0</v>
      </c>
      <c r="AK40">
        <f ca="1">VLOOKUP(AI40,AE40:AH49,3,FALSE)</f>
        <v>0</v>
      </c>
      <c r="AL40">
        <f ca="1">VLOOKUP(AI40,AE40:AH49,4,FALSE)</f>
        <v>0</v>
      </c>
    </row>
    <row r="41" spans="6:38" x14ac:dyDescent="0.2">
      <c r="F41" t="str">
        <f ca="1">AI29</f>
        <v>Rusia</v>
      </c>
      <c r="J41">
        <f ca="1">VLOOKUP(F41,$F$16:$M$25,8,FALSE)</f>
        <v>0</v>
      </c>
      <c r="K41">
        <f ca="1">VLOOKUP(F41,$F$16:$M$25,6,FALSE)</f>
        <v>0</v>
      </c>
      <c r="L41">
        <f ca="1">VLOOKUP(F41,$F$16:$M$25,7,FALSE)</f>
        <v>0</v>
      </c>
      <c r="M41">
        <f ca="1">K41-L41</f>
        <v>0</v>
      </c>
      <c r="O41" t="str">
        <f ca="1">IF(AND(J40=J41,M40=M41,K41&gt;K40),F40,F41)</f>
        <v>Rusia</v>
      </c>
      <c r="P41">
        <f ca="1">VLOOKUP(O41,$F$40:$M$49,5,FALSE)</f>
        <v>0</v>
      </c>
      <c r="Q41">
        <f ca="1">VLOOKUP(O41,$F$40:$M$49,8,FALSE)</f>
        <v>0</v>
      </c>
      <c r="R41">
        <f ca="1">VLOOKUP(O41,$F$40:$M$49,6,FALSE)</f>
        <v>0</v>
      </c>
      <c r="S41" t="str">
        <f ca="1">O41</f>
        <v>Rusia</v>
      </c>
      <c r="T41">
        <f ca="1">VLOOKUP(S41,$O$40:$R$49,2,FALSE)</f>
        <v>0</v>
      </c>
      <c r="U41">
        <f ca="1">VLOOKUP(S41,$O$40:$R$49,3,FALSE)</f>
        <v>0</v>
      </c>
      <c r="V41">
        <f ca="1">VLOOKUP(S41,$O$40:$R$49,4,FALSE)</f>
        <v>0</v>
      </c>
      <c r="W41" t="str">
        <f ca="1">S41</f>
        <v>Rusia</v>
      </c>
      <c r="X41">
        <f ca="1">VLOOKUP(W41,$S$40:$V$49,2,FALSE)</f>
        <v>0</v>
      </c>
      <c r="Y41">
        <f ca="1">VLOOKUP(W41,$S$40:$V$49,3,FALSE)</f>
        <v>0</v>
      </c>
      <c r="Z41">
        <f ca="1">VLOOKUP(W41,$S$40:$V$49,4,FALSE)</f>
        <v>0</v>
      </c>
      <c r="AA41" t="str">
        <f ca="1">IF(AND(X41=X42,Y41=Y42,Z42&gt;Z41),W42,W41)</f>
        <v>Rusia</v>
      </c>
      <c r="AB41">
        <f ca="1">VLOOKUP(AA41,W40:Z49,2,FALSE)</f>
        <v>0</v>
      </c>
      <c r="AC41">
        <f ca="1">VLOOKUP(AA41,W40:Z49,3,FALSE)</f>
        <v>0</v>
      </c>
      <c r="AD41">
        <f ca="1">VLOOKUP(AA41,W40:Z49,4,FALSE)</f>
        <v>0</v>
      </c>
      <c r="AE41" t="str">
        <f ca="1">IF(AND(AB41=AB43,AC41=AC43,AD43&gt;AD41),AA43,AA41)</f>
        <v>Rusia</v>
      </c>
      <c r="AF41">
        <f ca="1">VLOOKUP(AE41,AA40:AD49,2,FALSE)</f>
        <v>0</v>
      </c>
      <c r="AG41">
        <f ca="1">VLOOKUP(AE41,AA40:AD49,3,FALSE)</f>
        <v>0</v>
      </c>
      <c r="AH41">
        <f ca="1">VLOOKUP(AE41,AA40:AD49,4,FALSE)</f>
        <v>0</v>
      </c>
      <c r="AI41" t="str">
        <f ca="1">AE41</f>
        <v>Rusia</v>
      </c>
      <c r="AJ41">
        <f ca="1">VLOOKUP(AI41,AE40:AH49,2,FALSE)</f>
        <v>0</v>
      </c>
      <c r="AK41">
        <f ca="1">VLOOKUP(AI41,AE40:AH49,3,FALSE)</f>
        <v>0</v>
      </c>
      <c r="AL41">
        <f ca="1">VLOOKUP(AI41,AE40:AH49,4,FALSE)</f>
        <v>0</v>
      </c>
    </row>
    <row r="42" spans="6:38" x14ac:dyDescent="0.2">
      <c r="F42" t="str">
        <f ca="1">AI30</f>
        <v>Argelia</v>
      </c>
      <c r="J42">
        <f ca="1">VLOOKUP(F42,$F$16:$M$25,8,FALSE)</f>
        <v>0</v>
      </c>
      <c r="K42">
        <f ca="1">VLOOKUP(F42,$F$16:$M$25,6,FALSE)</f>
        <v>0</v>
      </c>
      <c r="L42">
        <f ca="1">VLOOKUP(F42,$F$16:$M$25,7,FALSE)</f>
        <v>0</v>
      </c>
      <c r="M42">
        <f ca="1">K42-L42</f>
        <v>0</v>
      </c>
      <c r="O42" t="str">
        <f ca="1">F42</f>
        <v>Argelia</v>
      </c>
      <c r="P42">
        <f ca="1">VLOOKUP(O42,$F$40:$M$49,5,FALSE)</f>
        <v>0</v>
      </c>
      <c r="Q42">
        <f ca="1">VLOOKUP(O42,$F$40:$M$49,8,FALSE)</f>
        <v>0</v>
      </c>
      <c r="R42">
        <f ca="1">VLOOKUP(O42,$F$40:$M$49,6,FALSE)</f>
        <v>0</v>
      </c>
      <c r="S42" t="str">
        <f ca="1">IF(AND(P40=P42,Q40=Q42,R42&gt;R40),O40,O42)</f>
        <v>Argelia</v>
      </c>
      <c r="T42">
        <f ca="1">VLOOKUP(S42,$O$40:$R$49,2,FALSE)</f>
        <v>0</v>
      </c>
      <c r="U42">
        <f ca="1">VLOOKUP(S42,$O$40:$R$49,3,FALSE)</f>
        <v>0</v>
      </c>
      <c r="V42">
        <f ca="1">VLOOKUP(S42,$O$40:$R$49,4,FALSE)</f>
        <v>0</v>
      </c>
      <c r="W42" t="str">
        <f ca="1">S42</f>
        <v>Argelia</v>
      </c>
      <c r="X42">
        <f ca="1">VLOOKUP(W42,$S$40:$V$49,2,FALSE)</f>
        <v>0</v>
      </c>
      <c r="Y42">
        <f ca="1">VLOOKUP(W42,$S$40:$V$49,3,FALSE)</f>
        <v>0</v>
      </c>
      <c r="Z42">
        <f ca="1">VLOOKUP(W42,$S$40:$V$49,4,FALSE)</f>
        <v>0</v>
      </c>
      <c r="AA42" t="str">
        <f ca="1">IF(AND(X41=X42,Y41=Y42,Z42&gt;Z41),W41,W42)</f>
        <v>Argelia</v>
      </c>
      <c r="AB42">
        <f ca="1">VLOOKUP(AA42,W40:Z49,2,FALSE)</f>
        <v>0</v>
      </c>
      <c r="AC42">
        <f ca="1">VLOOKUP(AA42,W40:Z49,3,FALSE)</f>
        <v>0</v>
      </c>
      <c r="AD42">
        <f ca="1">VLOOKUP(AA42,W40:Z49,4,FALSE)</f>
        <v>0</v>
      </c>
      <c r="AE42" t="str">
        <f ca="1">AA42</f>
        <v>Argelia</v>
      </c>
      <c r="AF42">
        <f ca="1">VLOOKUP(AE42,AA40:AD49,2,FALSE)</f>
        <v>0</v>
      </c>
      <c r="AG42">
        <f ca="1">VLOOKUP(AE42,AA40:AD49,3,FALSE)</f>
        <v>0</v>
      </c>
      <c r="AH42">
        <f ca="1">VLOOKUP(AE42,AA40:AD49,4,FALSE)</f>
        <v>0</v>
      </c>
      <c r="AI42" t="str">
        <f ca="1">IF(AND(AF42=AF43,AG42=AG43,AH43&gt;AH42),AE43,AE42)</f>
        <v>Argelia</v>
      </c>
      <c r="AJ42">
        <f ca="1">VLOOKUP(AI42,AE40:AH49,2,FALSE)</f>
        <v>0</v>
      </c>
      <c r="AK42">
        <f ca="1">VLOOKUP(AI42,AE40:AH49,3,FALSE)</f>
        <v>0</v>
      </c>
      <c r="AL42">
        <f ca="1">VLOOKUP(AI42,AE40:AH49,4,FALSE)</f>
        <v>0</v>
      </c>
    </row>
    <row r="43" spans="6:38" x14ac:dyDescent="0.2">
      <c r="F43" t="str">
        <f ca="1">AI31</f>
        <v>Corea del Norte</v>
      </c>
      <c r="J43">
        <f ca="1">VLOOKUP(F43,$F$16:$M$25,8,FALSE)</f>
        <v>0</v>
      </c>
      <c r="K43">
        <f ca="1">VLOOKUP(F43,$F$16:$M$25,6,FALSE)</f>
        <v>0</v>
      </c>
      <c r="L43">
        <f ca="1">VLOOKUP(F43,$F$16:$M$25,7,FALSE)</f>
        <v>0</v>
      </c>
      <c r="M43">
        <f ca="1">K43-L43</f>
        <v>0</v>
      </c>
      <c r="O43" t="str">
        <f ca="1">F43</f>
        <v>Corea del Norte</v>
      </c>
      <c r="P43">
        <f ca="1">VLOOKUP(O43,$F$40:$M$49,5,FALSE)</f>
        <v>0</v>
      </c>
      <c r="Q43">
        <f ca="1">VLOOKUP(O43,$F$40:$M$49,8,FALSE)</f>
        <v>0</v>
      </c>
      <c r="R43">
        <f ca="1">VLOOKUP(O43,$F$40:$M$49,6,FALSE)</f>
        <v>0</v>
      </c>
      <c r="S43" t="str">
        <f ca="1">O43</f>
        <v>Corea del Norte</v>
      </c>
      <c r="T43">
        <f ca="1">VLOOKUP(S43,$O$40:$R$49,2,FALSE)</f>
        <v>0</v>
      </c>
      <c r="U43">
        <f ca="1">VLOOKUP(S43,$O$40:$R$49,3,FALSE)</f>
        <v>0</v>
      </c>
      <c r="V43">
        <f ca="1">VLOOKUP(S43,$O$40:$R$49,4,FALSE)</f>
        <v>0</v>
      </c>
      <c r="W43" t="str">
        <f ca="1">IF(AND(T40=T43,U40=U43,V43&gt;V40),S40,S43)</f>
        <v>Corea del Norte</v>
      </c>
      <c r="X43">
        <f ca="1">VLOOKUP(W43,$S$40:$V$49,2,FALSE)</f>
        <v>0</v>
      </c>
      <c r="Y43">
        <f ca="1">VLOOKUP(W43,$S$40:$V$49,3,FALSE)</f>
        <v>0</v>
      </c>
      <c r="Z43">
        <f ca="1">VLOOKUP(W43,$S$40:$V$49,4,FALSE)</f>
        <v>0</v>
      </c>
      <c r="AA43" t="str">
        <f ca="1">W43</f>
        <v>Corea del Norte</v>
      </c>
      <c r="AB43">
        <f ca="1">VLOOKUP(AA43,W40:Z49,2,FALSE)</f>
        <v>0</v>
      </c>
      <c r="AC43">
        <f ca="1">VLOOKUP(AA43,W40:Z49,3,FALSE)</f>
        <v>0</v>
      </c>
      <c r="AD43">
        <f ca="1">VLOOKUP(AA43,W40:Z49,4,FALSE)</f>
        <v>0</v>
      </c>
      <c r="AE43" t="str">
        <f ca="1">IF(AND(AB41=AB43,AC41=AC43,AD43&gt;AD41),AA41,AA43)</f>
        <v>Corea del Norte</v>
      </c>
      <c r="AF43">
        <f ca="1">VLOOKUP(AE43,AA40:AD49,2,FALSE)</f>
        <v>0</v>
      </c>
      <c r="AG43">
        <f ca="1">VLOOKUP(AE43,AA40:AD49,3,FALSE)</f>
        <v>0</v>
      </c>
      <c r="AH43">
        <f ca="1">VLOOKUP(AE43,AA40:AD49,4,FALSE)</f>
        <v>0</v>
      </c>
      <c r="AI43" t="str">
        <f ca="1">IF(AND(AF42=AF43,AG42=AG43,AH43&gt;AH42),AE42,AE43)</f>
        <v>Corea del Norte</v>
      </c>
      <c r="AJ43">
        <f ca="1">VLOOKUP(AI43,AE40:AH49,2,FALSE)</f>
        <v>0</v>
      </c>
      <c r="AK43">
        <f ca="1">VLOOKUP(AI43,AE40:AH49,3,FALSE)</f>
        <v>0</v>
      </c>
      <c r="AL43">
        <f ca="1">VLOOKUP(AI43,AE40:AH49,4,FALSE)</f>
        <v>0</v>
      </c>
    </row>
    <row r="51" spans="6:13" x14ac:dyDescent="0.2">
      <c r="F51" t="s">
        <v>40</v>
      </c>
    </row>
    <row r="52" spans="6:13" x14ac:dyDescent="0.2">
      <c r="F52" t="str">
        <f ca="1">AI40</f>
        <v>Belgica</v>
      </c>
      <c r="G52">
        <f ca="1">VLOOKUP(F52,$F$16:$M$25,2,FALSE)</f>
        <v>0</v>
      </c>
      <c r="H52">
        <f ca="1">VLOOKUP(F52,$F$16:$M$25,3,FALSE)</f>
        <v>0</v>
      </c>
      <c r="I52">
        <f ca="1">VLOOKUP(F52,$F$16:$M$25,4,FALSE)</f>
        <v>0</v>
      </c>
      <c r="J52">
        <f ca="1">VLOOKUP(F52,$F$16:$M$25,5,FALSE)</f>
        <v>0</v>
      </c>
      <c r="K52">
        <f ca="1">VLOOKUP(F52,$F$16:$M$25,6,FALSE)</f>
        <v>0</v>
      </c>
      <c r="L52">
        <f ca="1">VLOOKUP(F52,$F$16:$M$25,7,FALSE)</f>
        <v>0</v>
      </c>
      <c r="M52">
        <f ca="1">VLOOKUP(F52,$F$16:$M$25,8,FALSE)</f>
        <v>0</v>
      </c>
    </row>
    <row r="53" spans="6:13" x14ac:dyDescent="0.2">
      <c r="F53" t="str">
        <f ca="1">AI41</f>
        <v>Rusia</v>
      </c>
      <c r="G53">
        <f ca="1">VLOOKUP(F53,$F$16:$M$25,2,FALSE)</f>
        <v>0</v>
      </c>
      <c r="H53">
        <f ca="1">VLOOKUP(F53,$F$16:$M$25,3,FALSE)</f>
        <v>0</v>
      </c>
      <c r="I53">
        <f ca="1">VLOOKUP(F53,$F$16:$M$25,4,FALSE)</f>
        <v>0</v>
      </c>
      <c r="J53">
        <f ca="1">VLOOKUP(F53,$F$16:$M$25,5,FALSE)</f>
        <v>0</v>
      </c>
      <c r="K53">
        <f ca="1">VLOOKUP(F53,$F$16:$M$25,6,FALSE)</f>
        <v>0</v>
      </c>
      <c r="L53">
        <f ca="1">VLOOKUP(F53,$F$16:$M$25,7,FALSE)</f>
        <v>0</v>
      </c>
      <c r="M53">
        <f ca="1">VLOOKUP(F53,$F$16:$M$25,8,FALSE)</f>
        <v>0</v>
      </c>
    </row>
    <row r="54" spans="6:13" x14ac:dyDescent="0.2">
      <c r="F54" t="str">
        <f ca="1">AI42</f>
        <v>Argelia</v>
      </c>
      <c r="G54">
        <f ca="1">VLOOKUP(F54,$F$16:$M$25,2,FALSE)</f>
        <v>0</v>
      </c>
      <c r="H54">
        <f ca="1">VLOOKUP(F54,$F$16:$M$25,3,FALSE)</f>
        <v>0</v>
      </c>
      <c r="I54">
        <f ca="1">VLOOKUP(F54,$F$16:$M$25,4,FALSE)</f>
        <v>0</v>
      </c>
      <c r="J54">
        <f ca="1">VLOOKUP(F54,$F$16:$M$25,5,FALSE)</f>
        <v>0</v>
      </c>
      <c r="K54">
        <f ca="1">VLOOKUP(F54,$F$16:$M$25,6,FALSE)</f>
        <v>0</v>
      </c>
      <c r="L54">
        <f ca="1">VLOOKUP(F54,$F$16:$M$25,7,FALSE)</f>
        <v>0</v>
      </c>
      <c r="M54">
        <f ca="1">VLOOKUP(F54,$F$16:$M$25,8,FALSE)</f>
        <v>0</v>
      </c>
    </row>
    <row r="55" spans="6:13" x14ac:dyDescent="0.2">
      <c r="F55" t="str">
        <f ca="1">AI43</f>
        <v>Corea del Norte</v>
      </c>
      <c r="G55">
        <f ca="1">VLOOKUP(F55,$F$16:$M$25,2,FALSE)</f>
        <v>0</v>
      </c>
      <c r="H55">
        <f ca="1">VLOOKUP(F55,$F$16:$M$25,3,FALSE)</f>
        <v>0</v>
      </c>
      <c r="I55">
        <f ca="1">VLOOKUP(F55,$F$16:$M$25,4,FALSE)</f>
        <v>0</v>
      </c>
      <c r="J55">
        <f ca="1">VLOOKUP(F55,$F$16:$M$25,5,FALSE)</f>
        <v>0</v>
      </c>
      <c r="K55">
        <f ca="1">VLOOKUP(F55,$F$16:$M$25,6,FALSE)</f>
        <v>0</v>
      </c>
      <c r="L55">
        <f ca="1">VLOOKUP(F55,$F$16:$M$25,7,FALSE)</f>
        <v>0</v>
      </c>
      <c r="M55">
        <f ca="1">VLOOKUP(F55,$F$16:$M$25,8,FALSE)</f>
        <v>0</v>
      </c>
    </row>
  </sheetData>
  <sheetProtection sheet="1" objects="1" scenarios="1"/>
  <mergeCells count="1">
    <mergeCell ref="A2:E2"/>
  </mergeCells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72"/>
  <sheetViews>
    <sheetView showGridLines="0" showRowColHeaders="0" showOutlineSymbols="0" zoomScale="130" zoomScaleNormal="130" workbookViewId="0">
      <pane ySplit="5" topLeftCell="A6" activePane="bottomLeft" state="frozen"/>
      <selection activeCell="Q13" activeCellId="3" sqref="Q7:R7 Q9:R9 Q11:R11 Q13:R13"/>
      <selection pane="bottomLeft" activeCell="Q13" activeCellId="3" sqref="Q7:R7 Q9:R9 Q11:R11 Q13:R13"/>
    </sheetView>
  </sheetViews>
  <sheetFormatPr baseColWidth="10" defaultColWidth="9.140625" defaultRowHeight="12.75" x14ac:dyDescent="0.2"/>
  <cols>
    <col min="1" max="1" width="9.140625" style="73"/>
    <col min="2" max="2" width="8.7109375" style="73" customWidth="1"/>
    <col min="3" max="3" width="22.7109375" style="73" customWidth="1"/>
    <col min="4" max="4" width="15.7109375" style="73" customWidth="1"/>
    <col min="5" max="5" width="12.7109375" style="73" customWidth="1"/>
    <col min="6" max="6" width="3.7109375" style="73" customWidth="1"/>
    <col min="7" max="7" width="25.7109375" style="73" customWidth="1"/>
    <col min="8" max="8" width="8.7109375" style="73" customWidth="1"/>
    <col min="9" max="9" width="2" style="73" customWidth="1"/>
    <col min="10" max="10" width="6.42578125" style="73" customWidth="1"/>
    <col min="11" max="11" width="11.7109375" style="73" customWidth="1"/>
    <col min="12" max="12" width="28.7109375" style="73" customWidth="1"/>
    <col min="13" max="13" width="3.7109375" style="73" customWidth="1"/>
    <col min="14" max="14" width="7.7109375" style="73" bestFit="1" customWidth="1"/>
    <col min="15" max="15" width="7.7109375" style="73" customWidth="1"/>
    <col min="16" max="16" width="5.42578125" style="73" bestFit="1" customWidth="1"/>
    <col min="17" max="17" width="1.7109375" style="73" customWidth="1"/>
    <col min="18" max="18" width="9.140625" style="73" customWidth="1"/>
    <col min="19" max="19" width="2.42578125" style="73" hidden="1" customWidth="1"/>
    <col min="20" max="20" width="2" style="73" hidden="1" customWidth="1"/>
    <col min="21" max="21" width="2" style="73" customWidth="1"/>
    <col min="22" max="16384" width="9.140625" style="73"/>
  </cols>
  <sheetData>
    <row r="1" spans="2:42" s="67" customFormat="1" ht="34.5" customHeight="1" x14ac:dyDescent="0.2">
      <c r="B1" s="410" t="s">
        <v>85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109"/>
      <c r="T1" s="109"/>
      <c r="U1" s="109"/>
      <c r="V1" s="109"/>
      <c r="W1" s="109"/>
      <c r="X1" s="65"/>
      <c r="Y1" s="65"/>
      <c r="Z1" s="110"/>
      <c r="AA1" s="110"/>
      <c r="AB1" s="110"/>
    </row>
    <row r="2" spans="2:42" s="67" customFormat="1" ht="34.5" customHeight="1" x14ac:dyDescent="0.2"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109"/>
      <c r="T2" s="109"/>
      <c r="U2" s="109"/>
      <c r="V2" s="109"/>
      <c r="W2" s="109"/>
      <c r="X2" s="65"/>
      <c r="Y2" s="65"/>
      <c r="Z2" s="110"/>
      <c r="AA2" s="110"/>
      <c r="AB2" s="110"/>
    </row>
    <row r="3" spans="2:42" ht="15" customHeight="1" x14ac:dyDescent="0.2">
      <c r="B3" s="68"/>
      <c r="C3" s="68"/>
      <c r="D3" s="68"/>
      <c r="E3" s="68"/>
      <c r="F3" s="68"/>
      <c r="G3" s="69"/>
      <c r="H3" s="7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2:42" ht="12.75" customHeight="1" thickBot="1" x14ac:dyDescent="0.25">
      <c r="B4" s="68"/>
      <c r="C4" s="68"/>
      <c r="D4" s="68"/>
      <c r="E4" s="68"/>
      <c r="F4" s="68"/>
      <c r="G4" s="69"/>
      <c r="H4" s="7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2:42" ht="18" customHeight="1" x14ac:dyDescent="0.25">
      <c r="B5" s="227" t="s">
        <v>88</v>
      </c>
      <c r="C5" s="243" t="s">
        <v>89</v>
      </c>
      <c r="D5" s="243" t="s">
        <v>90</v>
      </c>
      <c r="E5" s="243" t="s">
        <v>91</v>
      </c>
      <c r="F5" s="419" t="s">
        <v>92</v>
      </c>
      <c r="G5" s="419"/>
      <c r="H5" s="230" t="s">
        <v>86</v>
      </c>
      <c r="I5" s="231" t="s">
        <v>93</v>
      </c>
      <c r="J5" s="231"/>
      <c r="K5" s="243"/>
      <c r="L5" s="243" t="s">
        <v>87</v>
      </c>
      <c r="M5" s="419" t="s">
        <v>96</v>
      </c>
      <c r="N5" s="419"/>
      <c r="O5" s="419"/>
      <c r="P5" s="419"/>
      <c r="Q5" s="419"/>
      <c r="R5" s="419"/>
      <c r="S5" s="419"/>
      <c r="T5" s="419"/>
      <c r="U5" s="419"/>
      <c r="V5" s="423"/>
      <c r="W5" s="69"/>
      <c r="X5" s="69"/>
      <c r="Y5" s="69"/>
      <c r="Z5" s="69"/>
      <c r="AA5" s="69"/>
      <c r="AB5" s="69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</row>
    <row r="6" spans="2:42" ht="15" customHeight="1" x14ac:dyDescent="0.2">
      <c r="B6" s="232"/>
      <c r="C6" s="92"/>
      <c r="D6" s="92"/>
      <c r="E6" s="92"/>
      <c r="F6" s="92"/>
      <c r="G6" s="92"/>
      <c r="H6" s="92"/>
      <c r="I6" s="92"/>
      <c r="J6" s="92"/>
      <c r="K6" s="92"/>
      <c r="L6" s="92"/>
      <c r="M6" s="200"/>
      <c r="N6" s="92"/>
      <c r="O6" s="92"/>
      <c r="P6" s="69"/>
      <c r="Q6" s="69"/>
      <c r="R6" s="69"/>
      <c r="S6" s="69"/>
      <c r="T6" s="69"/>
      <c r="U6" s="69"/>
      <c r="V6" s="233"/>
      <c r="W6" s="69"/>
      <c r="X6" s="69"/>
      <c r="Y6" s="69"/>
      <c r="Z6" s="69"/>
      <c r="AA6" s="69"/>
      <c r="AB6" s="69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2:42" ht="12" customHeight="1" x14ac:dyDescent="0.2">
      <c r="B7" s="420">
        <v>1</v>
      </c>
      <c r="C7" s="427" t="s">
        <v>202</v>
      </c>
      <c r="D7" s="430">
        <v>41894</v>
      </c>
      <c r="E7" s="416">
        <v>0.45833333333333331</v>
      </c>
      <c r="F7" s="197"/>
      <c r="G7" s="197"/>
      <c r="H7" s="197"/>
      <c r="I7" s="197"/>
      <c r="J7" s="197"/>
      <c r="K7" s="197"/>
      <c r="L7" s="197"/>
      <c r="M7" s="69"/>
      <c r="N7" s="229"/>
      <c r="O7" s="229"/>
      <c r="P7" s="229"/>
      <c r="Q7" s="229"/>
      <c r="R7" s="229"/>
      <c r="S7" s="229"/>
      <c r="T7" s="229"/>
      <c r="U7" s="229"/>
      <c r="V7" s="234"/>
      <c r="W7" s="68"/>
      <c r="X7" s="68"/>
      <c r="Y7" s="68"/>
      <c r="Z7" s="68"/>
      <c r="AA7" s="68"/>
      <c r="AB7" s="68"/>
      <c r="AD7" s="114"/>
    </row>
    <row r="8" spans="2:42" ht="20.100000000000001" customHeight="1" x14ac:dyDescent="0.2">
      <c r="B8" s="421"/>
      <c r="C8" s="428"/>
      <c r="D8" s="428"/>
      <c r="E8" s="417"/>
      <c r="F8" s="92"/>
      <c r="G8" s="115" t="s">
        <v>114</v>
      </c>
      <c r="H8" s="116"/>
      <c r="I8" s="117"/>
      <c r="J8" s="87"/>
      <c r="K8" s="92"/>
      <c r="L8" s="92"/>
      <c r="M8" s="69"/>
      <c r="N8" s="69"/>
      <c r="O8" s="69"/>
      <c r="P8" s="69"/>
      <c r="Q8" s="69"/>
      <c r="R8" s="69"/>
      <c r="S8" s="69" t="s">
        <v>45</v>
      </c>
      <c r="T8" s="69">
        <f ca="1">SUM('- B -'!$N$17:$N$20)</f>
        <v>12</v>
      </c>
      <c r="U8" s="69"/>
      <c r="V8" s="233"/>
      <c r="W8" s="68"/>
      <c r="X8" s="68"/>
      <c r="Y8" s="68"/>
      <c r="Z8" s="68"/>
      <c r="AA8" s="68"/>
      <c r="AB8" s="68"/>
    </row>
    <row r="9" spans="2:42" ht="24.95" customHeight="1" x14ac:dyDescent="0.2">
      <c r="B9" s="421"/>
      <c r="C9" s="428"/>
      <c r="D9" s="428"/>
      <c r="E9" s="417"/>
      <c r="F9" s="194"/>
      <c r="G9" s="195"/>
      <c r="H9" s="92"/>
      <c r="I9" s="90"/>
      <c r="J9" s="91"/>
      <c r="K9" s="92"/>
      <c r="L9" s="198"/>
      <c r="M9" s="69"/>
      <c r="N9" s="69"/>
      <c r="O9" s="424" t="s">
        <v>116</v>
      </c>
      <c r="P9" s="425"/>
      <c r="Q9" s="425"/>
      <c r="R9" s="425"/>
      <c r="S9" s="425"/>
      <c r="T9" s="425"/>
      <c r="U9" s="426"/>
      <c r="V9" s="233"/>
      <c r="W9" s="68"/>
      <c r="X9" s="68"/>
      <c r="Y9" s="68"/>
      <c r="Z9" s="68"/>
      <c r="AA9" s="68"/>
      <c r="AB9" s="68"/>
    </row>
    <row r="10" spans="2:42" ht="20.100000000000001" customHeight="1" x14ac:dyDescent="0.2">
      <c r="B10" s="421"/>
      <c r="C10" s="428"/>
      <c r="D10" s="428"/>
      <c r="E10" s="417"/>
      <c r="F10" s="92"/>
      <c r="G10" s="115" t="s">
        <v>115</v>
      </c>
      <c r="H10" s="116"/>
      <c r="I10" s="124"/>
      <c r="J10" s="96"/>
      <c r="K10" s="92"/>
      <c r="L10" s="92"/>
      <c r="M10" s="69"/>
      <c r="N10" s="69"/>
      <c r="O10" s="69"/>
      <c r="P10" s="69"/>
      <c r="Q10" s="69"/>
      <c r="R10" s="69"/>
      <c r="S10" s="69" t="s">
        <v>47</v>
      </c>
      <c r="T10" s="69">
        <f ca="1">SUM('- D -'!$N$17:$N$20)</f>
        <v>12</v>
      </c>
      <c r="U10" s="69"/>
      <c r="V10" s="233"/>
      <c r="W10" s="68"/>
      <c r="X10" s="68"/>
      <c r="Y10" s="68"/>
      <c r="Z10" s="68"/>
      <c r="AA10" s="68"/>
      <c r="AB10" s="68"/>
    </row>
    <row r="11" spans="2:42" ht="12" customHeight="1" x14ac:dyDescent="0.2">
      <c r="B11" s="422"/>
      <c r="C11" s="429"/>
      <c r="D11" s="429"/>
      <c r="E11" s="417"/>
      <c r="F11" s="199"/>
      <c r="G11" s="201"/>
      <c r="H11" s="202"/>
      <c r="I11" s="203"/>
      <c r="J11" s="199"/>
      <c r="K11" s="199"/>
      <c r="L11" s="199"/>
      <c r="M11" s="205"/>
      <c r="N11" s="205"/>
      <c r="O11" s="205"/>
      <c r="P11" s="205"/>
      <c r="Q11" s="205"/>
      <c r="R11" s="205"/>
      <c r="S11" s="205"/>
      <c r="T11" s="205"/>
      <c r="U11" s="205"/>
      <c r="V11" s="235"/>
      <c r="W11" s="68"/>
      <c r="X11" s="68"/>
      <c r="Y11" s="68"/>
      <c r="Z11" s="68"/>
      <c r="AA11" s="68"/>
      <c r="AB11" s="68"/>
    </row>
    <row r="12" spans="2:42" ht="12" customHeight="1" x14ac:dyDescent="0.2">
      <c r="B12" s="420">
        <v>2</v>
      </c>
      <c r="C12" s="427" t="s">
        <v>202</v>
      </c>
      <c r="D12" s="430">
        <v>41894</v>
      </c>
      <c r="E12" s="416">
        <v>0.58333333333333337</v>
      </c>
      <c r="F12" s="197"/>
      <c r="G12" s="197"/>
      <c r="H12" s="197"/>
      <c r="I12" s="197"/>
      <c r="J12" s="197"/>
      <c r="K12" s="197"/>
      <c r="L12" s="197"/>
      <c r="M12" s="69"/>
      <c r="N12" s="69"/>
      <c r="O12" s="69"/>
      <c r="P12" s="69"/>
      <c r="Q12" s="69"/>
      <c r="R12" s="69"/>
      <c r="S12" s="69" t="s">
        <v>31</v>
      </c>
      <c r="T12" s="69">
        <f ca="1">SUM('- E -'!$H$17:$H$20)</f>
        <v>0</v>
      </c>
      <c r="U12" s="69"/>
      <c r="V12" s="233"/>
      <c r="W12" s="68"/>
      <c r="X12" s="68"/>
      <c r="Y12" s="68"/>
      <c r="Z12" s="68"/>
      <c r="AA12" s="68"/>
      <c r="AB12" s="68"/>
    </row>
    <row r="13" spans="2:42" ht="20.100000000000001" customHeight="1" x14ac:dyDescent="0.2">
      <c r="B13" s="421"/>
      <c r="C13" s="428"/>
      <c r="D13" s="428"/>
      <c r="E13" s="417"/>
      <c r="F13" s="92"/>
      <c r="G13" s="115" t="s">
        <v>203</v>
      </c>
      <c r="H13" s="116"/>
      <c r="I13" s="117"/>
      <c r="J13" s="87"/>
      <c r="K13" s="92"/>
      <c r="L13" s="92"/>
      <c r="M13" s="69"/>
      <c r="N13" s="69"/>
      <c r="O13" s="69"/>
      <c r="P13" s="69"/>
      <c r="Q13" s="69"/>
      <c r="R13" s="69"/>
      <c r="S13" s="69" t="s">
        <v>48</v>
      </c>
      <c r="T13" s="69">
        <f>SUM('- F -'!$H$17:$H$20)</f>
        <v>0</v>
      </c>
      <c r="U13" s="69"/>
      <c r="V13" s="233"/>
      <c r="W13" s="68"/>
      <c r="X13" s="68"/>
      <c r="Y13" s="68"/>
      <c r="Z13" s="68"/>
      <c r="AA13" s="68"/>
      <c r="AB13" s="68"/>
    </row>
    <row r="14" spans="2:42" ht="24.95" customHeight="1" x14ac:dyDescent="0.2">
      <c r="B14" s="421"/>
      <c r="C14" s="428"/>
      <c r="D14" s="428"/>
      <c r="E14" s="417"/>
      <c r="F14" s="194"/>
      <c r="G14" s="195"/>
      <c r="H14" s="92"/>
      <c r="I14" s="90"/>
      <c r="J14" s="91"/>
      <c r="K14" s="92"/>
      <c r="L14" s="198" t="str">
        <f>IF(AND(G13&lt;&gt;"",G15&lt;&gt;""),IF(OR(H13="",H15="",AND(H13=H15,OR(I13="",I15=""))),"OF1",IF(H13=H15,IF(I13&gt;I15,G13,G15),IF(H13&gt;H15,G13,G15))),"")</f>
        <v>OF1</v>
      </c>
      <c r="M14" s="69"/>
      <c r="N14" s="69"/>
      <c r="O14" s="424" t="s">
        <v>121</v>
      </c>
      <c r="P14" s="425"/>
      <c r="Q14" s="425"/>
      <c r="R14" s="425"/>
      <c r="S14" s="425"/>
      <c r="T14" s="425"/>
      <c r="U14" s="426"/>
      <c r="V14" s="233"/>
      <c r="W14" s="68"/>
      <c r="X14" s="68"/>
      <c r="Y14" s="68"/>
      <c r="Z14" s="68"/>
      <c r="AA14" s="68"/>
      <c r="AB14" s="68"/>
    </row>
    <row r="15" spans="2:42" ht="20.100000000000001" customHeight="1" x14ac:dyDescent="0.2">
      <c r="B15" s="421"/>
      <c r="C15" s="428"/>
      <c r="D15" s="428"/>
      <c r="E15" s="417"/>
      <c r="F15" s="92"/>
      <c r="G15" s="115" t="s">
        <v>117</v>
      </c>
      <c r="H15" s="116"/>
      <c r="I15" s="124"/>
      <c r="J15" s="96"/>
      <c r="K15" s="92"/>
      <c r="L15" s="92"/>
      <c r="M15" s="69"/>
      <c r="N15" s="69"/>
      <c r="O15" s="69"/>
      <c r="P15" s="69"/>
      <c r="Q15" s="69"/>
      <c r="R15" s="69"/>
      <c r="S15" s="69" t="s">
        <v>49</v>
      </c>
      <c r="T15" s="69">
        <f ca="1">SUM('- H -'!$H$17:$H$20)</f>
        <v>0</v>
      </c>
      <c r="U15" s="69"/>
      <c r="V15" s="233"/>
      <c r="W15" s="68"/>
      <c r="X15" s="68"/>
      <c r="Y15" s="68"/>
      <c r="Z15" s="68"/>
      <c r="AA15" s="68"/>
      <c r="AB15" s="68"/>
    </row>
    <row r="16" spans="2:42" ht="12" customHeight="1" x14ac:dyDescent="0.2">
      <c r="B16" s="422"/>
      <c r="C16" s="429"/>
      <c r="D16" s="429"/>
      <c r="E16" s="417"/>
      <c r="F16" s="199"/>
      <c r="G16" s="201"/>
      <c r="H16" s="202"/>
      <c r="I16" s="203"/>
      <c r="J16" s="199"/>
      <c r="K16" s="199"/>
      <c r="L16" s="199"/>
      <c r="M16" s="205"/>
      <c r="N16" s="205"/>
      <c r="O16" s="205"/>
      <c r="P16" s="205"/>
      <c r="Q16" s="205"/>
      <c r="R16" s="205"/>
      <c r="S16" s="205"/>
      <c r="T16" s="205"/>
      <c r="U16" s="205"/>
      <c r="V16" s="235"/>
      <c r="W16" s="68"/>
      <c r="X16" s="68"/>
      <c r="Y16" s="68"/>
      <c r="Z16" s="68"/>
      <c r="AA16" s="68"/>
      <c r="AB16" s="68"/>
    </row>
    <row r="17" spans="2:28" ht="12" customHeight="1" x14ac:dyDescent="0.2">
      <c r="B17" s="420">
        <v>3</v>
      </c>
      <c r="C17" s="427" t="s">
        <v>202</v>
      </c>
      <c r="D17" s="430">
        <v>41892</v>
      </c>
      <c r="E17" s="416">
        <v>0.58333333333333337</v>
      </c>
      <c r="F17" s="197"/>
      <c r="G17" s="197"/>
      <c r="H17" s="197"/>
      <c r="I17" s="197"/>
      <c r="J17" s="197"/>
      <c r="K17" s="197"/>
      <c r="L17" s="197"/>
      <c r="M17" s="69"/>
      <c r="N17" s="69"/>
      <c r="O17" s="69"/>
      <c r="P17" s="69"/>
      <c r="Q17" s="69"/>
      <c r="R17" s="69"/>
      <c r="S17" s="69"/>
      <c r="T17" s="69"/>
      <c r="U17" s="69"/>
      <c r="V17" s="233"/>
      <c r="W17" s="68"/>
      <c r="X17" s="68"/>
      <c r="Y17" s="68"/>
      <c r="Z17" s="68"/>
      <c r="AA17" s="68"/>
      <c r="AB17" s="68"/>
    </row>
    <row r="18" spans="2:28" ht="20.100000000000001" customHeight="1" x14ac:dyDescent="0.2">
      <c r="B18" s="421"/>
      <c r="C18" s="428"/>
      <c r="D18" s="428"/>
      <c r="E18" s="417"/>
      <c r="F18" s="92"/>
      <c r="G18" s="115" t="s">
        <v>118</v>
      </c>
      <c r="H18" s="116"/>
      <c r="I18" s="117"/>
      <c r="J18" s="87"/>
      <c r="K18" s="92"/>
      <c r="L18" s="92"/>
      <c r="M18" s="69"/>
      <c r="N18" s="69"/>
      <c r="O18" s="69"/>
      <c r="P18" s="69"/>
      <c r="Q18" s="69"/>
      <c r="R18" s="69"/>
      <c r="S18" s="69"/>
      <c r="T18" s="69"/>
      <c r="U18" s="69"/>
      <c r="V18" s="233"/>
      <c r="W18" s="68"/>
      <c r="X18" s="68"/>
      <c r="Y18" s="68"/>
      <c r="Z18" s="68"/>
      <c r="AA18" s="68"/>
      <c r="AB18" s="68"/>
    </row>
    <row r="19" spans="2:28" ht="24.95" customHeight="1" x14ac:dyDescent="0.2">
      <c r="B19" s="421"/>
      <c r="C19" s="428"/>
      <c r="D19" s="428"/>
      <c r="E19" s="417"/>
      <c r="F19" s="194"/>
      <c r="G19" s="195"/>
      <c r="H19" s="92"/>
      <c r="I19" s="90"/>
      <c r="J19" s="91"/>
      <c r="K19" s="92"/>
      <c r="L19" s="198" t="str">
        <f>IF(AND(G18&lt;&gt;"",G20&lt;&gt;""),IF(OR(H18="",H20="",AND(H18=H20,OR(I18="",I20=""))),"OF1",IF(H18=H20,IF(I18&gt;I20,G18,G20),IF(H18&gt;H20,G18,G20))),"")</f>
        <v>OF1</v>
      </c>
      <c r="M19" s="69"/>
      <c r="N19" s="69"/>
      <c r="O19" s="424" t="s">
        <v>120</v>
      </c>
      <c r="P19" s="425"/>
      <c r="Q19" s="425"/>
      <c r="R19" s="425"/>
      <c r="S19" s="425"/>
      <c r="T19" s="425"/>
      <c r="U19" s="426"/>
      <c r="V19" s="233"/>
      <c r="W19" s="68"/>
      <c r="X19" s="68"/>
      <c r="Y19" s="68"/>
      <c r="Z19" s="68"/>
      <c r="AA19" s="68"/>
      <c r="AB19" s="68"/>
    </row>
    <row r="20" spans="2:28" ht="20.100000000000001" customHeight="1" x14ac:dyDescent="0.2">
      <c r="B20" s="421"/>
      <c r="C20" s="428"/>
      <c r="D20" s="428"/>
      <c r="E20" s="417"/>
      <c r="F20" s="92"/>
      <c r="G20" s="115" t="s">
        <v>119</v>
      </c>
      <c r="H20" s="116"/>
      <c r="I20" s="124"/>
      <c r="J20" s="96"/>
      <c r="K20" s="92"/>
      <c r="L20" s="92"/>
      <c r="M20" s="69"/>
      <c r="N20" s="69"/>
      <c r="O20" s="69"/>
      <c r="P20" s="69"/>
      <c r="Q20" s="69"/>
      <c r="R20" s="69"/>
      <c r="S20" s="69"/>
      <c r="T20" s="69"/>
      <c r="U20" s="69"/>
      <c r="V20" s="233"/>
      <c r="W20" s="68"/>
      <c r="X20" s="68"/>
      <c r="Y20" s="68"/>
      <c r="Z20" s="68"/>
      <c r="AA20" s="68"/>
      <c r="AB20" s="68"/>
    </row>
    <row r="21" spans="2:28" ht="12" customHeight="1" x14ac:dyDescent="0.2">
      <c r="B21" s="422"/>
      <c r="C21" s="429"/>
      <c r="D21" s="429"/>
      <c r="E21" s="417"/>
      <c r="F21" s="199"/>
      <c r="G21" s="201"/>
      <c r="H21" s="202"/>
      <c r="I21" s="203"/>
      <c r="J21" s="199"/>
      <c r="K21" s="199"/>
      <c r="L21" s="199"/>
      <c r="M21" s="205"/>
      <c r="N21" s="205"/>
      <c r="O21" s="205"/>
      <c r="P21" s="205"/>
      <c r="Q21" s="205"/>
      <c r="R21" s="205"/>
      <c r="S21" s="205"/>
      <c r="T21" s="205"/>
      <c r="U21" s="205"/>
      <c r="V21" s="235"/>
      <c r="W21" s="68"/>
      <c r="X21" s="68"/>
      <c r="Y21" s="68"/>
      <c r="Z21" s="68"/>
      <c r="AA21" s="68"/>
      <c r="AB21" s="68"/>
    </row>
    <row r="22" spans="2:28" ht="15" customHeight="1" x14ac:dyDescent="0.2">
      <c r="B22" s="420">
        <v>4</v>
      </c>
      <c r="C22" s="427" t="s">
        <v>202</v>
      </c>
      <c r="D22" s="430">
        <v>41892</v>
      </c>
      <c r="E22" s="416">
        <v>0.625</v>
      </c>
      <c r="F22" s="197"/>
      <c r="G22" s="197"/>
      <c r="H22" s="197"/>
      <c r="I22" s="197"/>
      <c r="J22" s="197"/>
      <c r="K22" s="197"/>
      <c r="L22" s="197"/>
      <c r="M22" s="69"/>
      <c r="N22" s="69"/>
      <c r="O22" s="69"/>
      <c r="P22" s="69"/>
      <c r="Q22" s="69"/>
      <c r="R22" s="69"/>
      <c r="S22" s="69"/>
      <c r="T22" s="69"/>
      <c r="U22" s="69"/>
      <c r="V22" s="233"/>
      <c r="W22" s="68"/>
      <c r="X22" s="68"/>
      <c r="Y22" s="68"/>
      <c r="Z22" s="68"/>
      <c r="AA22" s="68"/>
      <c r="AB22" s="68"/>
    </row>
    <row r="23" spans="2:28" ht="20.100000000000001" customHeight="1" x14ac:dyDescent="0.2">
      <c r="B23" s="421"/>
      <c r="C23" s="428"/>
      <c r="D23" s="428"/>
      <c r="E23" s="417"/>
      <c r="F23" s="92"/>
      <c r="G23" s="115" t="s">
        <v>122</v>
      </c>
      <c r="H23" s="116"/>
      <c r="I23" s="117"/>
      <c r="J23" s="87"/>
      <c r="K23" s="92"/>
      <c r="L23" s="92"/>
      <c r="M23" s="69"/>
      <c r="N23" s="69"/>
      <c r="O23" s="69"/>
      <c r="P23" s="69"/>
      <c r="Q23" s="69"/>
      <c r="R23" s="69"/>
      <c r="S23" s="69"/>
      <c r="T23" s="69"/>
      <c r="U23" s="69"/>
      <c r="V23" s="233"/>
      <c r="W23" s="68"/>
      <c r="X23" s="68"/>
      <c r="Y23" s="68"/>
      <c r="Z23" s="68"/>
      <c r="AA23" s="68"/>
      <c r="AB23" s="68"/>
    </row>
    <row r="24" spans="2:28" ht="24.95" customHeight="1" x14ac:dyDescent="0.2">
      <c r="B24" s="421"/>
      <c r="C24" s="428"/>
      <c r="D24" s="428"/>
      <c r="E24" s="417"/>
      <c r="F24" s="194"/>
      <c r="G24" s="195"/>
      <c r="H24" s="92"/>
      <c r="I24" s="90"/>
      <c r="J24" s="91"/>
      <c r="K24" s="92"/>
      <c r="L24" s="198" t="str">
        <f>IF(AND(G23&lt;&gt;"",G25&lt;&gt;""),IF(OR(H23="",H25="",AND(H23=H25,OR(I23="",I25=""))),"OF1",IF(H23=H25,IF(I23&gt;I25,G23,G25),IF(H23&gt;H25,G23,G25))),"")</f>
        <v>OF1</v>
      </c>
      <c r="M24" s="69"/>
      <c r="N24" s="69"/>
      <c r="O24" s="424" t="s">
        <v>124</v>
      </c>
      <c r="P24" s="425"/>
      <c r="Q24" s="425"/>
      <c r="R24" s="425"/>
      <c r="S24" s="425"/>
      <c r="T24" s="425"/>
      <c r="U24" s="426"/>
      <c r="V24" s="233"/>
      <c r="W24" s="68"/>
      <c r="X24" s="68"/>
      <c r="Y24" s="68"/>
      <c r="Z24" s="68"/>
      <c r="AA24" s="68"/>
      <c r="AB24" s="68"/>
    </row>
    <row r="25" spans="2:28" ht="20.100000000000001" customHeight="1" x14ac:dyDescent="0.2">
      <c r="B25" s="421"/>
      <c r="C25" s="428"/>
      <c r="D25" s="428"/>
      <c r="E25" s="417"/>
      <c r="F25" s="92"/>
      <c r="G25" s="115" t="s">
        <v>123</v>
      </c>
      <c r="H25" s="116"/>
      <c r="I25" s="124"/>
      <c r="J25" s="96"/>
      <c r="K25" s="92"/>
      <c r="L25" s="92"/>
      <c r="M25" s="69"/>
      <c r="N25" s="69"/>
      <c r="O25" s="69"/>
      <c r="P25" s="69"/>
      <c r="Q25" s="69"/>
      <c r="R25" s="69"/>
      <c r="S25" s="69"/>
      <c r="T25" s="69"/>
      <c r="U25" s="69"/>
      <c r="V25" s="233"/>
      <c r="W25" s="68"/>
      <c r="X25" s="68"/>
      <c r="Y25" s="68"/>
      <c r="Z25" s="68"/>
      <c r="AA25" s="68"/>
      <c r="AB25" s="68"/>
    </row>
    <row r="26" spans="2:28" ht="12.75" hidden="1" customHeight="1" x14ac:dyDescent="0.2">
      <c r="B26" s="421"/>
      <c r="C26" s="428"/>
      <c r="D26" s="428"/>
      <c r="E26" s="417"/>
      <c r="F26" s="199"/>
      <c r="G26" s="201"/>
      <c r="H26" s="202"/>
      <c r="I26" s="203"/>
      <c r="J26" s="199"/>
      <c r="K26" s="199"/>
      <c r="L26" s="200"/>
      <c r="M26" s="69"/>
      <c r="N26" s="69"/>
      <c r="O26" s="69"/>
      <c r="P26" s="69"/>
      <c r="Q26" s="69"/>
      <c r="R26" s="69"/>
      <c r="S26" s="69"/>
      <c r="T26" s="69"/>
      <c r="U26" s="69"/>
      <c r="V26" s="233"/>
      <c r="W26" s="68"/>
      <c r="X26" s="68"/>
      <c r="Y26" s="68"/>
      <c r="Z26" s="68"/>
      <c r="AA26" s="68"/>
      <c r="AB26" s="68"/>
    </row>
    <row r="27" spans="2:28" ht="12.75" hidden="1" customHeight="1" x14ac:dyDescent="0.2">
      <c r="B27" s="421"/>
      <c r="C27" s="428"/>
      <c r="D27" s="428"/>
      <c r="E27" s="417"/>
      <c r="F27" s="69"/>
      <c r="G27" s="69"/>
      <c r="H27" s="69"/>
      <c r="I27" s="69"/>
      <c r="J27" s="69"/>
      <c r="K27" s="69"/>
      <c r="L27" s="204"/>
      <c r="M27" s="69"/>
      <c r="N27" s="69"/>
      <c r="O27" s="69"/>
      <c r="P27" s="69"/>
      <c r="Q27" s="69"/>
      <c r="R27" s="69"/>
      <c r="S27" s="69"/>
      <c r="T27" s="69"/>
      <c r="U27" s="69"/>
      <c r="V27" s="233"/>
      <c r="W27" s="68"/>
      <c r="X27" s="68"/>
      <c r="Y27" s="68"/>
      <c r="Z27" s="68"/>
      <c r="AA27" s="68"/>
      <c r="AB27" s="68"/>
    </row>
    <row r="28" spans="2:28" ht="15" customHeight="1" x14ac:dyDescent="0.2">
      <c r="B28" s="422"/>
      <c r="C28" s="429"/>
      <c r="D28" s="429"/>
      <c r="E28" s="431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36"/>
      <c r="W28" s="125"/>
      <c r="X28" s="68"/>
      <c r="Y28" s="68"/>
      <c r="Z28" s="68"/>
      <c r="AA28" s="68"/>
      <c r="AB28" s="68"/>
    </row>
    <row r="29" spans="2:28" ht="12" customHeight="1" x14ac:dyDescent="0.2">
      <c r="B29" s="420">
        <v>5</v>
      </c>
      <c r="C29" s="427" t="s">
        <v>202</v>
      </c>
      <c r="D29" s="430">
        <v>41894</v>
      </c>
      <c r="E29" s="416">
        <v>0.625</v>
      </c>
      <c r="F29" s="197"/>
      <c r="G29" s="197"/>
      <c r="H29" s="197"/>
      <c r="I29" s="197"/>
      <c r="J29" s="197"/>
      <c r="K29" s="197"/>
      <c r="L29" s="197"/>
      <c r="M29" s="69"/>
      <c r="N29" s="69"/>
      <c r="O29" s="69"/>
      <c r="P29" s="69"/>
      <c r="Q29" s="69"/>
      <c r="R29" s="69"/>
      <c r="S29" s="69"/>
      <c r="T29" s="69"/>
      <c r="U29" s="69"/>
      <c r="V29" s="237"/>
      <c r="W29" s="126"/>
      <c r="X29" s="68"/>
      <c r="Y29" s="68"/>
      <c r="Z29" s="68"/>
      <c r="AA29" s="68"/>
      <c r="AB29" s="68"/>
    </row>
    <row r="30" spans="2:28" ht="20.100000000000001" customHeight="1" x14ac:dyDescent="0.2">
      <c r="B30" s="421"/>
      <c r="C30" s="428"/>
      <c r="D30" s="428"/>
      <c r="E30" s="417"/>
      <c r="F30" s="92"/>
      <c r="G30" s="115" t="s">
        <v>125</v>
      </c>
      <c r="H30" s="116"/>
      <c r="I30" s="117"/>
      <c r="J30" s="87"/>
      <c r="K30" s="92"/>
      <c r="L30" s="92"/>
      <c r="M30" s="69"/>
      <c r="N30" s="69"/>
      <c r="O30" s="69"/>
      <c r="P30" s="69"/>
      <c r="Q30" s="69"/>
      <c r="R30" s="69"/>
      <c r="S30" s="69"/>
      <c r="T30" s="69"/>
      <c r="U30" s="69"/>
      <c r="V30" s="233"/>
      <c r="W30" s="68"/>
      <c r="X30" s="68"/>
      <c r="Y30" s="68"/>
      <c r="Z30" s="68"/>
      <c r="AA30" s="68"/>
      <c r="AB30" s="68"/>
    </row>
    <row r="31" spans="2:28" ht="24.95" customHeight="1" x14ac:dyDescent="0.2">
      <c r="B31" s="421"/>
      <c r="C31" s="428"/>
      <c r="D31" s="428"/>
      <c r="E31" s="417"/>
      <c r="F31" s="194"/>
      <c r="G31" s="195"/>
      <c r="H31" s="92"/>
      <c r="I31" s="90"/>
      <c r="J31" s="91"/>
      <c r="K31" s="92"/>
      <c r="L31" s="198" t="str">
        <f>IF(AND(G30&lt;&gt;"",G32&lt;&gt;""),IF(OR(H30="",H32="",AND(H30=H32,OR(I30="",I32=""))),"OF1",IF(H30=H32,IF(I30&gt;I32,G30,G32),IF(H30&gt;H32,G30,G32))),"")</f>
        <v>OF1</v>
      </c>
      <c r="M31" s="69"/>
      <c r="N31" s="69"/>
      <c r="O31" s="424" t="s">
        <v>127</v>
      </c>
      <c r="P31" s="425"/>
      <c r="Q31" s="425"/>
      <c r="R31" s="425"/>
      <c r="S31" s="425"/>
      <c r="T31" s="425"/>
      <c r="U31" s="426"/>
      <c r="V31" s="233"/>
      <c r="W31" s="68"/>
      <c r="X31" s="68"/>
      <c r="Y31" s="68"/>
      <c r="Z31" s="68"/>
      <c r="AA31" s="68"/>
      <c r="AB31" s="68"/>
    </row>
    <row r="32" spans="2:28" ht="20.100000000000001" customHeight="1" x14ac:dyDescent="0.2">
      <c r="B32" s="421"/>
      <c r="C32" s="428"/>
      <c r="D32" s="428"/>
      <c r="E32" s="417"/>
      <c r="F32" s="92"/>
      <c r="G32" s="115" t="s">
        <v>126</v>
      </c>
      <c r="H32" s="116"/>
      <c r="I32" s="124"/>
      <c r="J32" s="96"/>
      <c r="K32" s="92"/>
      <c r="L32" s="92"/>
      <c r="M32" s="69"/>
      <c r="N32" s="69"/>
      <c r="O32" s="69"/>
      <c r="P32" s="69"/>
      <c r="Q32" s="69"/>
      <c r="R32" s="69"/>
      <c r="S32" s="69"/>
      <c r="T32" s="69"/>
      <c r="U32" s="69"/>
      <c r="V32" s="233"/>
      <c r="W32" s="68"/>
      <c r="X32" s="68"/>
      <c r="Y32" s="68"/>
      <c r="Z32" s="68"/>
      <c r="AA32" s="68"/>
      <c r="AB32" s="68"/>
    </row>
    <row r="33" spans="2:28" ht="12" customHeight="1" x14ac:dyDescent="0.2">
      <c r="B33" s="422"/>
      <c r="C33" s="429"/>
      <c r="D33" s="429"/>
      <c r="E33" s="417"/>
      <c r="F33" s="199"/>
      <c r="G33" s="201"/>
      <c r="H33" s="202"/>
      <c r="I33" s="203"/>
      <c r="J33" s="199"/>
      <c r="K33" s="199"/>
      <c r="L33" s="199"/>
      <c r="M33" s="205"/>
      <c r="N33" s="205"/>
      <c r="O33" s="205"/>
      <c r="P33" s="205"/>
      <c r="Q33" s="205"/>
      <c r="R33" s="205"/>
      <c r="S33" s="205"/>
      <c r="T33" s="205"/>
      <c r="U33" s="205"/>
      <c r="V33" s="235"/>
      <c r="W33" s="68"/>
      <c r="X33" s="68"/>
      <c r="Y33" s="68"/>
      <c r="Z33" s="68"/>
      <c r="AA33" s="68"/>
      <c r="AB33" s="68"/>
    </row>
    <row r="34" spans="2:28" ht="12" customHeight="1" x14ac:dyDescent="0.2">
      <c r="B34" s="420">
        <v>6</v>
      </c>
      <c r="C34" s="427" t="s">
        <v>202</v>
      </c>
      <c r="D34" s="430">
        <v>41893</v>
      </c>
      <c r="E34" s="416" t="s">
        <v>204</v>
      </c>
      <c r="F34" s="197"/>
      <c r="G34" s="197"/>
      <c r="H34" s="197"/>
      <c r="I34" s="197"/>
      <c r="J34" s="197"/>
      <c r="K34" s="197"/>
      <c r="L34" s="92"/>
      <c r="M34" s="69"/>
      <c r="N34" s="69"/>
      <c r="O34" s="69"/>
      <c r="P34" s="69"/>
      <c r="Q34" s="69"/>
      <c r="R34" s="69"/>
      <c r="S34" s="69"/>
      <c r="T34" s="69"/>
      <c r="U34" s="69"/>
      <c r="V34" s="233"/>
      <c r="W34" s="68"/>
      <c r="X34" s="68"/>
      <c r="Y34" s="68"/>
      <c r="Z34" s="68"/>
      <c r="AA34" s="68"/>
      <c r="AB34" s="68"/>
    </row>
    <row r="35" spans="2:28" ht="20.100000000000001" customHeight="1" x14ac:dyDescent="0.2">
      <c r="B35" s="421"/>
      <c r="C35" s="428"/>
      <c r="D35" s="428"/>
      <c r="E35" s="417"/>
      <c r="F35" s="92"/>
      <c r="G35" s="115" t="s">
        <v>128</v>
      </c>
      <c r="H35" s="116"/>
      <c r="I35" s="117"/>
      <c r="J35" s="87"/>
      <c r="K35" s="92"/>
      <c r="L35" s="92"/>
      <c r="M35" s="69"/>
      <c r="N35" s="69"/>
      <c r="O35" s="69"/>
      <c r="P35" s="69"/>
      <c r="Q35" s="69"/>
      <c r="R35" s="69"/>
      <c r="S35" s="69"/>
      <c r="T35" s="69"/>
      <c r="U35" s="69"/>
      <c r="V35" s="233"/>
      <c r="W35" s="68"/>
      <c r="X35" s="68"/>
      <c r="Y35" s="68"/>
      <c r="Z35" s="68"/>
      <c r="AA35" s="68"/>
      <c r="AB35" s="68"/>
    </row>
    <row r="36" spans="2:28" ht="24.95" customHeight="1" x14ac:dyDescent="0.2">
      <c r="B36" s="421"/>
      <c r="C36" s="428"/>
      <c r="D36" s="428"/>
      <c r="E36" s="417"/>
      <c r="F36" s="194"/>
      <c r="G36" s="195"/>
      <c r="H36" s="92"/>
      <c r="I36" s="90"/>
      <c r="J36" s="91"/>
      <c r="K36" s="92"/>
      <c r="L36" s="198" t="str">
        <f>IF(AND(G35&lt;&gt;"",G37&lt;&gt;""),IF(OR(H35="",H37="",AND(H35=H37,OR(I35="",I37=""))),"OF1",IF(H35=H37,IF(I35&gt;I37,G35,G37),IF(H35&gt;H37,G35,G37))),"")</f>
        <v>OF1</v>
      </c>
      <c r="M36" s="69"/>
      <c r="N36" s="69"/>
      <c r="O36" s="424" t="s">
        <v>130</v>
      </c>
      <c r="P36" s="425"/>
      <c r="Q36" s="425"/>
      <c r="R36" s="425"/>
      <c r="S36" s="425"/>
      <c r="T36" s="425"/>
      <c r="U36" s="426"/>
      <c r="V36" s="233"/>
      <c r="W36" s="68"/>
      <c r="X36" s="68"/>
      <c r="Y36" s="68"/>
      <c r="Z36" s="68"/>
      <c r="AA36" s="68"/>
      <c r="AB36" s="68"/>
    </row>
    <row r="37" spans="2:28" ht="20.100000000000001" customHeight="1" x14ac:dyDescent="0.2">
      <c r="B37" s="421"/>
      <c r="C37" s="428"/>
      <c r="D37" s="428"/>
      <c r="E37" s="417"/>
      <c r="F37" s="92"/>
      <c r="G37" s="115" t="s">
        <v>129</v>
      </c>
      <c r="H37" s="116"/>
      <c r="I37" s="124"/>
      <c r="J37" s="96"/>
      <c r="K37" s="92"/>
      <c r="L37" s="92"/>
      <c r="M37" s="69"/>
      <c r="N37" s="69"/>
      <c r="O37" s="69"/>
      <c r="P37" s="69"/>
      <c r="Q37" s="69"/>
      <c r="R37" s="69"/>
      <c r="S37" s="69"/>
      <c r="T37" s="69"/>
      <c r="U37" s="69"/>
      <c r="V37" s="233"/>
      <c r="W37" s="68"/>
      <c r="X37" s="68"/>
      <c r="Y37" s="68"/>
      <c r="Z37" s="68"/>
      <c r="AA37" s="68"/>
      <c r="AB37" s="68"/>
    </row>
    <row r="38" spans="2:28" ht="12" customHeight="1" x14ac:dyDescent="0.2">
      <c r="B38" s="422"/>
      <c r="C38" s="429"/>
      <c r="D38" s="429"/>
      <c r="E38" s="417"/>
      <c r="F38" s="199"/>
      <c r="G38" s="201"/>
      <c r="H38" s="202"/>
      <c r="I38" s="203"/>
      <c r="J38" s="199"/>
      <c r="K38" s="199"/>
      <c r="L38" s="199"/>
      <c r="M38" s="205"/>
      <c r="N38" s="205"/>
      <c r="O38" s="205"/>
      <c r="P38" s="205"/>
      <c r="Q38" s="205"/>
      <c r="R38" s="205"/>
      <c r="S38" s="205"/>
      <c r="T38" s="205"/>
      <c r="U38" s="205"/>
      <c r="V38" s="235"/>
      <c r="W38" s="68"/>
      <c r="X38" s="68"/>
      <c r="Y38" s="68"/>
      <c r="Z38" s="68"/>
      <c r="AA38" s="68"/>
      <c r="AB38" s="68"/>
    </row>
    <row r="39" spans="2:28" ht="12" customHeight="1" x14ac:dyDescent="0.2">
      <c r="B39" s="420">
        <v>7</v>
      </c>
      <c r="C39" s="427" t="s">
        <v>202</v>
      </c>
      <c r="D39" s="430">
        <v>41893</v>
      </c>
      <c r="E39" s="416" t="s">
        <v>205</v>
      </c>
      <c r="F39" s="197"/>
      <c r="G39" s="197"/>
      <c r="H39" s="197"/>
      <c r="I39" s="197"/>
      <c r="J39" s="197"/>
      <c r="K39" s="197"/>
      <c r="L39" s="92"/>
      <c r="M39" s="69"/>
      <c r="N39" s="69"/>
      <c r="O39" s="69"/>
      <c r="P39" s="69"/>
      <c r="Q39" s="69"/>
      <c r="R39" s="69"/>
      <c r="S39" s="69"/>
      <c r="T39" s="69"/>
      <c r="U39" s="69"/>
      <c r="V39" s="233"/>
      <c r="W39" s="68"/>
      <c r="X39" s="68"/>
      <c r="Y39" s="68"/>
      <c r="Z39" s="68"/>
      <c r="AA39" s="68"/>
      <c r="AB39" s="68"/>
    </row>
    <row r="40" spans="2:28" ht="20.100000000000001" customHeight="1" x14ac:dyDescent="0.2">
      <c r="B40" s="421"/>
      <c r="C40" s="428"/>
      <c r="D40" s="428"/>
      <c r="E40" s="417"/>
      <c r="F40" s="92"/>
      <c r="G40" s="115" t="s">
        <v>131</v>
      </c>
      <c r="H40" s="116"/>
      <c r="I40" s="117"/>
      <c r="J40" s="87"/>
      <c r="K40" s="92"/>
      <c r="L40" s="92"/>
      <c r="M40" s="69"/>
      <c r="N40" s="69"/>
      <c r="O40" s="69"/>
      <c r="P40" s="69"/>
      <c r="Q40" s="69"/>
      <c r="R40" s="69"/>
      <c r="S40" s="69"/>
      <c r="T40" s="69"/>
      <c r="U40" s="69"/>
      <c r="V40" s="233"/>
      <c r="W40" s="68"/>
      <c r="X40" s="68"/>
      <c r="Y40" s="68"/>
      <c r="Z40" s="68"/>
      <c r="AA40" s="68"/>
      <c r="AB40" s="68"/>
    </row>
    <row r="41" spans="2:28" ht="24.95" customHeight="1" x14ac:dyDescent="0.2">
      <c r="B41" s="421"/>
      <c r="C41" s="428"/>
      <c r="D41" s="428"/>
      <c r="E41" s="417"/>
      <c r="F41" s="194"/>
      <c r="G41" s="195"/>
      <c r="H41" s="92"/>
      <c r="I41" s="90"/>
      <c r="J41" s="91"/>
      <c r="K41" s="92"/>
      <c r="L41" s="198" t="str">
        <f>IF(AND(G40&lt;&gt;"",G42&lt;&gt;""),IF(OR(H40="",H42="",AND(H40=H42,OR(I40="",I42=""))),"OF1",IF(H40=H42,IF(I40&gt;I42,G40,G42),IF(H40&gt;H42,G40,G42))),"")</f>
        <v>OF1</v>
      </c>
      <c r="M41" s="69"/>
      <c r="N41" s="69"/>
      <c r="O41" s="424" t="s">
        <v>133</v>
      </c>
      <c r="P41" s="425"/>
      <c r="Q41" s="425"/>
      <c r="R41" s="425"/>
      <c r="S41" s="425"/>
      <c r="T41" s="425"/>
      <c r="U41" s="426"/>
      <c r="V41" s="233"/>
      <c r="W41" s="68"/>
      <c r="X41" s="68"/>
      <c r="Y41" s="68"/>
      <c r="Z41" s="68"/>
      <c r="AA41" s="68"/>
      <c r="AB41" s="68"/>
    </row>
    <row r="42" spans="2:28" ht="20.100000000000001" customHeight="1" x14ac:dyDescent="0.2">
      <c r="B42" s="421"/>
      <c r="C42" s="428"/>
      <c r="D42" s="428"/>
      <c r="E42" s="417"/>
      <c r="F42" s="92"/>
      <c r="G42" s="115" t="s">
        <v>132</v>
      </c>
      <c r="H42" s="116"/>
      <c r="I42" s="124"/>
      <c r="J42" s="96"/>
      <c r="K42" s="92"/>
      <c r="L42" s="92"/>
      <c r="M42" s="69"/>
      <c r="N42" s="69"/>
      <c r="O42" s="69"/>
      <c r="P42" s="69"/>
      <c r="Q42" s="69"/>
      <c r="R42" s="69"/>
      <c r="S42" s="69"/>
      <c r="T42" s="69"/>
      <c r="U42" s="69"/>
      <c r="V42" s="233"/>
      <c r="W42" s="68"/>
      <c r="X42" s="68"/>
      <c r="Y42" s="68"/>
      <c r="Z42" s="68"/>
      <c r="AA42" s="68"/>
      <c r="AB42" s="68"/>
    </row>
    <row r="43" spans="2:28" x14ac:dyDescent="0.2">
      <c r="B43" s="422"/>
      <c r="C43" s="429"/>
      <c r="D43" s="429"/>
      <c r="E43" s="417"/>
      <c r="F43" s="199"/>
      <c r="G43" s="201"/>
      <c r="H43" s="202"/>
      <c r="I43" s="203"/>
      <c r="J43" s="199"/>
      <c r="K43" s="199"/>
      <c r="L43" s="199"/>
      <c r="M43" s="205"/>
      <c r="N43" s="205"/>
      <c r="O43" s="205"/>
      <c r="P43" s="205"/>
      <c r="Q43" s="205"/>
      <c r="R43" s="205"/>
      <c r="S43" s="205"/>
      <c r="T43" s="205"/>
      <c r="U43" s="205"/>
      <c r="V43" s="235"/>
      <c r="W43" s="68"/>
      <c r="X43" s="68"/>
      <c r="Y43" s="68"/>
      <c r="Z43" s="68"/>
      <c r="AA43" s="68"/>
      <c r="AB43" s="68"/>
    </row>
    <row r="44" spans="2:28" x14ac:dyDescent="0.2">
      <c r="B44" s="420">
        <v>8</v>
      </c>
      <c r="C44" s="427" t="s">
        <v>202</v>
      </c>
      <c r="D44" s="430">
        <v>41894</v>
      </c>
      <c r="E44" s="416" t="s">
        <v>204</v>
      </c>
      <c r="F44" s="197"/>
      <c r="G44" s="197"/>
      <c r="H44" s="197"/>
      <c r="I44" s="197"/>
      <c r="J44" s="197"/>
      <c r="K44" s="197"/>
      <c r="L44" s="92"/>
      <c r="M44" s="69"/>
      <c r="N44" s="69"/>
      <c r="O44" s="69"/>
      <c r="P44" s="69"/>
      <c r="Q44" s="69"/>
      <c r="R44" s="69"/>
      <c r="S44" s="69"/>
      <c r="T44" s="69"/>
      <c r="U44" s="69"/>
      <c r="V44" s="233"/>
      <c r="W44" s="68"/>
      <c r="X44" s="68"/>
      <c r="Y44" s="68"/>
      <c r="Z44" s="68"/>
      <c r="AA44" s="68"/>
      <c r="AB44" s="68"/>
    </row>
    <row r="45" spans="2:28" ht="20.100000000000001" customHeight="1" x14ac:dyDescent="0.2">
      <c r="B45" s="421"/>
      <c r="C45" s="428"/>
      <c r="D45" s="428"/>
      <c r="E45" s="417"/>
      <c r="F45" s="92"/>
      <c r="G45" s="115" t="s">
        <v>134</v>
      </c>
      <c r="H45" s="116"/>
      <c r="I45" s="117"/>
      <c r="J45" s="87"/>
      <c r="K45" s="92"/>
      <c r="L45" s="92"/>
      <c r="M45" s="69"/>
      <c r="N45" s="69"/>
      <c r="O45" s="69"/>
      <c r="P45" s="69"/>
      <c r="Q45" s="69"/>
      <c r="R45" s="69"/>
      <c r="S45" s="69"/>
      <c r="T45" s="69"/>
      <c r="U45" s="69"/>
      <c r="V45" s="233"/>
      <c r="W45" s="68"/>
      <c r="X45" s="68"/>
      <c r="Y45" s="68"/>
      <c r="Z45" s="68"/>
      <c r="AA45" s="68"/>
      <c r="AB45" s="68"/>
    </row>
    <row r="46" spans="2:28" ht="24.95" customHeight="1" x14ac:dyDescent="0.2">
      <c r="B46" s="421"/>
      <c r="C46" s="428"/>
      <c r="D46" s="428"/>
      <c r="E46" s="417"/>
      <c r="F46" s="194"/>
      <c r="G46" s="195"/>
      <c r="H46" s="92"/>
      <c r="I46" s="90"/>
      <c r="J46" s="91"/>
      <c r="K46" s="92"/>
      <c r="L46" s="198" t="str">
        <f>IF(AND(G45&lt;&gt;"",G47&lt;&gt;""),IF(OR(H45="",H47="",AND(H45=H47,OR(I45="",I47=""))),"OF1",IF(H45=H47,IF(I45&gt;I47,G45,G47),IF(H45&gt;H47,G45,G47))),"")</f>
        <v>OF1</v>
      </c>
      <c r="M46" s="69"/>
      <c r="N46" s="69"/>
      <c r="O46" s="424" t="s">
        <v>136</v>
      </c>
      <c r="P46" s="425"/>
      <c r="Q46" s="425"/>
      <c r="R46" s="425"/>
      <c r="S46" s="425"/>
      <c r="T46" s="425"/>
      <c r="U46" s="426"/>
      <c r="V46" s="233"/>
      <c r="W46" s="68"/>
      <c r="X46" s="68"/>
      <c r="Y46" s="68"/>
      <c r="Z46" s="68"/>
      <c r="AA46" s="68"/>
      <c r="AB46" s="68"/>
    </row>
    <row r="47" spans="2:28" ht="20.100000000000001" customHeight="1" x14ac:dyDescent="0.2">
      <c r="B47" s="421"/>
      <c r="C47" s="428"/>
      <c r="D47" s="428"/>
      <c r="E47" s="417"/>
      <c r="F47" s="92"/>
      <c r="G47" s="115" t="s">
        <v>135</v>
      </c>
      <c r="H47" s="116"/>
      <c r="I47" s="124"/>
      <c r="J47" s="96"/>
      <c r="K47" s="92"/>
      <c r="L47" s="92"/>
      <c r="M47" s="69"/>
      <c r="N47" s="69"/>
      <c r="O47" s="69"/>
      <c r="P47" s="69"/>
      <c r="Q47" s="69"/>
      <c r="R47" s="69"/>
      <c r="S47" s="69"/>
      <c r="T47" s="69"/>
      <c r="U47" s="69"/>
      <c r="V47" s="233"/>
      <c r="W47" s="68"/>
      <c r="X47" s="68"/>
      <c r="Y47" s="68"/>
      <c r="Z47" s="68"/>
      <c r="AA47" s="68"/>
      <c r="AB47" s="68"/>
    </row>
    <row r="48" spans="2:28" x14ac:dyDescent="0.2">
      <c r="B48" s="422"/>
      <c r="C48" s="429"/>
      <c r="D48" s="429"/>
      <c r="E48" s="417"/>
      <c r="F48" s="199"/>
      <c r="G48" s="201"/>
      <c r="H48" s="202"/>
      <c r="I48" s="203"/>
      <c r="J48" s="199"/>
      <c r="K48" s="199"/>
      <c r="L48" s="199"/>
      <c r="M48" s="205"/>
      <c r="N48" s="205"/>
      <c r="O48" s="205"/>
      <c r="P48" s="205"/>
      <c r="Q48" s="205"/>
      <c r="R48" s="205"/>
      <c r="S48" s="205"/>
      <c r="T48" s="205"/>
      <c r="U48" s="205"/>
      <c r="V48" s="235"/>
      <c r="W48" s="68"/>
      <c r="X48" s="68"/>
      <c r="Y48" s="68"/>
      <c r="Z48" s="68"/>
      <c r="AA48" s="68"/>
      <c r="AB48" s="68"/>
    </row>
    <row r="49" spans="2:28" x14ac:dyDescent="0.2">
      <c r="B49" s="420">
        <v>9</v>
      </c>
      <c r="C49" s="427" t="s">
        <v>202</v>
      </c>
      <c r="D49" s="430">
        <v>41894</v>
      </c>
      <c r="E49" s="416" t="s">
        <v>206</v>
      </c>
      <c r="F49" s="197"/>
      <c r="G49" s="197"/>
      <c r="H49" s="197"/>
      <c r="I49" s="197"/>
      <c r="J49" s="197"/>
      <c r="K49" s="197"/>
      <c r="L49" s="197"/>
      <c r="M49" s="69"/>
      <c r="N49" s="69"/>
      <c r="O49" s="69"/>
      <c r="P49" s="69"/>
      <c r="Q49" s="69"/>
      <c r="R49" s="69"/>
      <c r="S49" s="69"/>
      <c r="T49" s="69"/>
      <c r="U49" s="69"/>
      <c r="V49" s="233"/>
      <c r="W49" s="68"/>
      <c r="X49" s="68"/>
      <c r="Y49" s="68"/>
      <c r="Z49" s="68"/>
      <c r="AA49" s="68"/>
      <c r="AB49" s="68"/>
    </row>
    <row r="50" spans="2:28" ht="20.100000000000001" customHeight="1" x14ac:dyDescent="0.2">
      <c r="B50" s="421"/>
      <c r="C50" s="428"/>
      <c r="D50" s="428"/>
      <c r="E50" s="417"/>
      <c r="F50" s="92"/>
      <c r="G50" s="115" t="s">
        <v>137</v>
      </c>
      <c r="H50" s="116"/>
      <c r="I50" s="117"/>
      <c r="J50" s="87"/>
      <c r="K50" s="92"/>
      <c r="L50" s="92"/>
      <c r="M50" s="69"/>
      <c r="N50" s="69"/>
      <c r="O50" s="69"/>
      <c r="P50" s="69"/>
      <c r="Q50" s="69"/>
      <c r="R50" s="69"/>
      <c r="S50" s="69"/>
      <c r="T50" s="69"/>
      <c r="U50" s="69"/>
      <c r="V50" s="233"/>
      <c r="W50" s="68"/>
      <c r="X50" s="68"/>
      <c r="Y50" s="68"/>
      <c r="Z50" s="68"/>
      <c r="AA50" s="68"/>
      <c r="AB50" s="68"/>
    </row>
    <row r="51" spans="2:28" ht="24.95" customHeight="1" x14ac:dyDescent="0.2">
      <c r="B51" s="421"/>
      <c r="C51" s="428"/>
      <c r="D51" s="428"/>
      <c r="E51" s="417"/>
      <c r="F51" s="194"/>
      <c r="G51" s="195"/>
      <c r="H51" s="92"/>
      <c r="I51" s="90"/>
      <c r="J51" s="91"/>
      <c r="K51" s="92"/>
      <c r="L51" s="198" t="str">
        <f>IF(AND(G50&lt;&gt;"",G52&lt;&gt;""),IF(OR(H50="",H52="",AND(H50=H52,OR(I50="",I52=""))),"OF1",IF(H50=H52,IF(I50&gt;I52,G50,G52),IF(H50&gt;H52,G50,G52))),"")</f>
        <v>OF1</v>
      </c>
      <c r="M51" s="69"/>
      <c r="N51" s="69"/>
      <c r="O51" s="424" t="s">
        <v>139</v>
      </c>
      <c r="P51" s="425"/>
      <c r="Q51" s="425"/>
      <c r="R51" s="425"/>
      <c r="S51" s="425"/>
      <c r="T51" s="425"/>
      <c r="U51" s="426"/>
      <c r="V51" s="233"/>
      <c r="W51" s="68"/>
      <c r="X51" s="68"/>
      <c r="Y51" s="68"/>
      <c r="Z51" s="68"/>
      <c r="AA51" s="68"/>
      <c r="AB51" s="68"/>
    </row>
    <row r="52" spans="2:28" ht="20.100000000000001" customHeight="1" x14ac:dyDescent="0.2">
      <c r="B52" s="421"/>
      <c r="C52" s="428"/>
      <c r="D52" s="428"/>
      <c r="E52" s="417"/>
      <c r="F52" s="92"/>
      <c r="G52" s="115" t="s">
        <v>138</v>
      </c>
      <c r="H52" s="116"/>
      <c r="I52" s="124"/>
      <c r="J52" s="96"/>
      <c r="K52" s="92"/>
      <c r="L52" s="92"/>
      <c r="M52" s="69"/>
      <c r="N52" s="69"/>
      <c r="O52" s="69"/>
      <c r="P52" s="69"/>
      <c r="Q52" s="69"/>
      <c r="R52" s="69"/>
      <c r="S52" s="69"/>
      <c r="T52" s="69"/>
      <c r="U52" s="69"/>
      <c r="V52" s="233"/>
      <c r="W52" s="68"/>
      <c r="X52" s="68"/>
      <c r="Y52" s="68"/>
      <c r="Z52" s="68"/>
      <c r="AA52" s="68"/>
      <c r="AB52" s="68"/>
    </row>
    <row r="53" spans="2:28" x14ac:dyDescent="0.2">
      <c r="B53" s="422"/>
      <c r="C53" s="429"/>
      <c r="D53" s="429"/>
      <c r="E53" s="417"/>
      <c r="F53" s="199"/>
      <c r="G53" s="201"/>
      <c r="H53" s="202"/>
      <c r="I53" s="203"/>
      <c r="J53" s="199"/>
      <c r="K53" s="199"/>
      <c r="L53" s="199"/>
      <c r="M53" s="205"/>
      <c r="N53" s="205"/>
      <c r="O53" s="205"/>
      <c r="P53" s="205"/>
      <c r="Q53" s="205"/>
      <c r="R53" s="205"/>
      <c r="S53" s="205"/>
      <c r="T53" s="205"/>
      <c r="U53" s="205"/>
      <c r="V53" s="235"/>
      <c r="W53" s="68"/>
      <c r="X53" s="68"/>
      <c r="Y53" s="68"/>
      <c r="Z53" s="68"/>
      <c r="AA53" s="68"/>
      <c r="AB53" s="68"/>
    </row>
    <row r="54" spans="2:28" x14ac:dyDescent="0.2">
      <c r="B54" s="420">
        <v>10</v>
      </c>
      <c r="C54" s="427" t="s">
        <v>202</v>
      </c>
      <c r="D54" s="430">
        <v>41892</v>
      </c>
      <c r="E54" s="416" t="s">
        <v>204</v>
      </c>
      <c r="F54" s="197"/>
      <c r="G54" s="197"/>
      <c r="H54" s="197"/>
      <c r="I54" s="197"/>
      <c r="J54" s="197"/>
      <c r="K54" s="197"/>
      <c r="L54" s="197"/>
      <c r="M54" s="69"/>
      <c r="N54" s="69"/>
      <c r="O54" s="69"/>
      <c r="P54" s="69"/>
      <c r="Q54" s="69"/>
      <c r="R54" s="69"/>
      <c r="S54" s="69"/>
      <c r="T54" s="69"/>
      <c r="U54" s="69"/>
      <c r="V54" s="233"/>
      <c r="W54" s="68"/>
      <c r="X54" s="68"/>
      <c r="Y54" s="68"/>
      <c r="Z54" s="68"/>
      <c r="AA54" s="68"/>
      <c r="AB54" s="68"/>
    </row>
    <row r="55" spans="2:28" ht="20.100000000000001" customHeight="1" x14ac:dyDescent="0.2">
      <c r="B55" s="421"/>
      <c r="C55" s="428"/>
      <c r="D55" s="428"/>
      <c r="E55" s="417"/>
      <c r="F55" s="92"/>
      <c r="G55" s="115" t="s">
        <v>140</v>
      </c>
      <c r="H55" s="116"/>
      <c r="I55" s="117"/>
      <c r="J55" s="87"/>
      <c r="K55" s="92"/>
      <c r="L55" s="92"/>
      <c r="M55" s="69"/>
      <c r="N55" s="69"/>
      <c r="O55" s="69"/>
      <c r="P55" s="69"/>
      <c r="Q55" s="69"/>
      <c r="R55" s="69"/>
      <c r="S55" s="69"/>
      <c r="T55" s="69"/>
      <c r="U55" s="69"/>
      <c r="V55" s="233"/>
      <c r="W55" s="68"/>
      <c r="X55" s="68"/>
      <c r="Y55" s="68"/>
      <c r="Z55" s="68"/>
      <c r="AA55" s="68"/>
      <c r="AB55" s="68"/>
    </row>
    <row r="56" spans="2:28" ht="24.95" customHeight="1" x14ac:dyDescent="0.2">
      <c r="B56" s="421"/>
      <c r="C56" s="428"/>
      <c r="D56" s="428"/>
      <c r="E56" s="417"/>
      <c r="F56" s="194"/>
      <c r="G56" s="195"/>
      <c r="H56" s="92"/>
      <c r="I56" s="90"/>
      <c r="J56" s="91"/>
      <c r="K56" s="92"/>
      <c r="L56" s="198" t="str">
        <f>IF(AND(G55&lt;&gt;"",G57&lt;&gt;""),IF(OR(H55="",H57="",AND(H55=H57,OR(I55="",I57=""))),"OF1",IF(H55=H57,IF(I55&gt;I57,G55,G57),IF(H55&gt;H57,G55,G57))),"")</f>
        <v>OF1</v>
      </c>
      <c r="M56" s="69"/>
      <c r="N56" s="69"/>
      <c r="O56" s="424" t="s">
        <v>142</v>
      </c>
      <c r="P56" s="425"/>
      <c r="Q56" s="425"/>
      <c r="R56" s="425"/>
      <c r="S56" s="425"/>
      <c r="T56" s="425"/>
      <c r="U56" s="426"/>
      <c r="V56" s="233"/>
      <c r="W56" s="68"/>
      <c r="X56" s="68"/>
      <c r="Y56" s="68"/>
      <c r="Z56" s="68"/>
      <c r="AA56" s="68"/>
      <c r="AB56" s="68"/>
    </row>
    <row r="57" spans="2:28" ht="20.100000000000001" customHeight="1" x14ac:dyDescent="0.2">
      <c r="B57" s="421"/>
      <c r="C57" s="428"/>
      <c r="D57" s="428"/>
      <c r="E57" s="417"/>
      <c r="F57" s="92"/>
      <c r="G57" s="115" t="s">
        <v>141</v>
      </c>
      <c r="H57" s="116"/>
      <c r="I57" s="124"/>
      <c r="J57" s="96"/>
      <c r="K57" s="92"/>
      <c r="L57" s="92"/>
      <c r="M57" s="69"/>
      <c r="N57" s="69"/>
      <c r="O57" s="69"/>
      <c r="P57" s="69"/>
      <c r="Q57" s="69"/>
      <c r="R57" s="69"/>
      <c r="S57" s="69"/>
      <c r="T57" s="69"/>
      <c r="U57" s="69"/>
      <c r="V57" s="233"/>
      <c r="W57" s="68"/>
      <c r="X57" s="68"/>
      <c r="Y57" s="68"/>
      <c r="Z57" s="68"/>
      <c r="AA57" s="68"/>
      <c r="AB57" s="68"/>
    </row>
    <row r="58" spans="2:28" x14ac:dyDescent="0.2">
      <c r="B58" s="422"/>
      <c r="C58" s="429"/>
      <c r="D58" s="429"/>
      <c r="E58" s="417"/>
      <c r="F58" s="199"/>
      <c r="G58" s="201"/>
      <c r="H58" s="202"/>
      <c r="I58" s="203"/>
      <c r="J58" s="199"/>
      <c r="K58" s="199"/>
      <c r="L58" s="199"/>
      <c r="M58" s="205"/>
      <c r="N58" s="205"/>
      <c r="O58" s="205"/>
      <c r="P58" s="205"/>
      <c r="Q58" s="205"/>
      <c r="R58" s="205"/>
      <c r="S58" s="205"/>
      <c r="T58" s="205"/>
      <c r="U58" s="205"/>
      <c r="V58" s="235"/>
      <c r="W58" s="68"/>
      <c r="X58" s="68"/>
      <c r="Y58" s="68"/>
      <c r="Z58" s="68"/>
      <c r="AA58" s="68"/>
      <c r="AB58" s="68"/>
    </row>
    <row r="59" spans="2:28" x14ac:dyDescent="0.2">
      <c r="B59" s="420">
        <v>11</v>
      </c>
      <c r="C59" s="427" t="s">
        <v>202</v>
      </c>
      <c r="D59" s="430">
        <v>41893</v>
      </c>
      <c r="E59" s="416" t="s">
        <v>206</v>
      </c>
      <c r="F59" s="197"/>
      <c r="G59" s="197"/>
      <c r="H59" s="197"/>
      <c r="I59" s="197"/>
      <c r="J59" s="197"/>
      <c r="K59" s="197"/>
      <c r="L59" s="197"/>
      <c r="M59" s="69"/>
      <c r="N59" s="69"/>
      <c r="O59" s="69"/>
      <c r="P59" s="69"/>
      <c r="Q59" s="69"/>
      <c r="R59" s="69"/>
      <c r="S59" s="69"/>
      <c r="T59" s="69"/>
      <c r="U59" s="69"/>
      <c r="V59" s="233"/>
      <c r="W59" s="68"/>
      <c r="X59" s="68"/>
      <c r="Y59" s="68"/>
      <c r="Z59" s="68"/>
      <c r="AA59" s="68"/>
      <c r="AB59" s="68"/>
    </row>
    <row r="60" spans="2:28" ht="20.100000000000001" customHeight="1" x14ac:dyDescent="0.2">
      <c r="B60" s="421"/>
      <c r="C60" s="428"/>
      <c r="D60" s="428"/>
      <c r="E60" s="417"/>
      <c r="F60" s="92"/>
      <c r="G60" s="115" t="s">
        <v>143</v>
      </c>
      <c r="H60" s="116"/>
      <c r="I60" s="117"/>
      <c r="J60" s="87"/>
      <c r="K60" s="92"/>
      <c r="L60" s="92"/>
      <c r="M60" s="69"/>
      <c r="N60" s="69"/>
      <c r="O60" s="69"/>
      <c r="P60" s="69"/>
      <c r="Q60" s="69"/>
      <c r="R60" s="69"/>
      <c r="S60" s="69"/>
      <c r="T60" s="69"/>
      <c r="U60" s="69"/>
      <c r="V60" s="233"/>
      <c r="W60" s="68"/>
      <c r="X60" s="68"/>
      <c r="Y60" s="68"/>
      <c r="Z60" s="68"/>
      <c r="AA60" s="68"/>
      <c r="AB60" s="68"/>
    </row>
    <row r="61" spans="2:28" ht="24.95" customHeight="1" x14ac:dyDescent="0.2">
      <c r="B61" s="421"/>
      <c r="C61" s="428"/>
      <c r="D61" s="428"/>
      <c r="E61" s="417"/>
      <c r="F61" s="194"/>
      <c r="G61" s="195"/>
      <c r="H61" s="92"/>
      <c r="I61" s="90"/>
      <c r="J61" s="91"/>
      <c r="K61" s="92"/>
      <c r="L61" s="198" t="str">
        <f>IF(AND(G60&lt;&gt;"",G62&lt;&gt;""),IF(OR(H60="",H62="",AND(H60=H62,OR(I60="",I62=""))),"OF1",IF(H60=H62,IF(I60&gt;I62,G60,G62),IF(H60&gt;H62,G60,G62))),"")</f>
        <v>OF1</v>
      </c>
      <c r="M61" s="69"/>
      <c r="N61" s="69"/>
      <c r="O61" s="424" t="s">
        <v>145</v>
      </c>
      <c r="P61" s="425"/>
      <c r="Q61" s="425"/>
      <c r="R61" s="425"/>
      <c r="S61" s="425"/>
      <c r="T61" s="425"/>
      <c r="U61" s="426"/>
      <c r="V61" s="233"/>
      <c r="W61" s="68"/>
      <c r="X61" s="68"/>
      <c r="Y61" s="68"/>
      <c r="Z61" s="68"/>
      <c r="AA61" s="68"/>
      <c r="AB61" s="68"/>
    </row>
    <row r="62" spans="2:28" ht="20.100000000000001" customHeight="1" x14ac:dyDescent="0.2">
      <c r="B62" s="421"/>
      <c r="C62" s="428"/>
      <c r="D62" s="428"/>
      <c r="E62" s="417"/>
      <c r="F62" s="92"/>
      <c r="G62" s="115" t="s">
        <v>144</v>
      </c>
      <c r="H62" s="116"/>
      <c r="I62" s="124"/>
      <c r="J62" s="96"/>
      <c r="K62" s="92"/>
      <c r="L62" s="92"/>
      <c r="M62" s="69"/>
      <c r="N62" s="69"/>
      <c r="O62" s="69"/>
      <c r="P62" s="69"/>
      <c r="Q62" s="69"/>
      <c r="R62" s="69"/>
      <c r="S62" s="69"/>
      <c r="T62" s="69"/>
      <c r="U62" s="69"/>
      <c r="V62" s="233"/>
      <c r="W62" s="68"/>
      <c r="X62" s="68"/>
      <c r="Y62" s="68"/>
      <c r="Z62" s="68"/>
      <c r="AA62" s="68"/>
      <c r="AB62" s="68"/>
    </row>
    <row r="63" spans="2:28" x14ac:dyDescent="0.2">
      <c r="B63" s="422"/>
      <c r="C63" s="429"/>
      <c r="D63" s="429"/>
      <c r="E63" s="417"/>
      <c r="F63" s="199"/>
      <c r="G63" s="201"/>
      <c r="H63" s="202"/>
      <c r="I63" s="203"/>
      <c r="J63" s="199"/>
      <c r="K63" s="199"/>
      <c r="L63" s="199"/>
      <c r="M63" s="205"/>
      <c r="N63" s="205"/>
      <c r="O63" s="205"/>
      <c r="P63" s="205"/>
      <c r="Q63" s="205"/>
      <c r="R63" s="205"/>
      <c r="S63" s="205"/>
      <c r="T63" s="205"/>
      <c r="U63" s="205"/>
      <c r="V63" s="235"/>
      <c r="W63" s="68"/>
      <c r="X63" s="68"/>
      <c r="Y63" s="68"/>
      <c r="Z63" s="68"/>
      <c r="AA63" s="68"/>
      <c r="AB63" s="68"/>
    </row>
    <row r="64" spans="2:28" ht="12.75" customHeight="1" x14ac:dyDescent="0.2">
      <c r="B64" s="420">
        <v>12</v>
      </c>
      <c r="C64" s="427" t="s">
        <v>202</v>
      </c>
      <c r="D64" s="430">
        <v>41893</v>
      </c>
      <c r="E64" s="416">
        <v>0.625</v>
      </c>
      <c r="F64" s="197"/>
      <c r="G64" s="197"/>
      <c r="H64" s="197"/>
      <c r="I64" s="197"/>
      <c r="J64" s="197"/>
      <c r="K64" s="197"/>
      <c r="L64" s="197"/>
      <c r="M64" s="69"/>
      <c r="N64" s="69"/>
      <c r="O64" s="69"/>
      <c r="P64" s="69"/>
      <c r="Q64" s="69"/>
      <c r="R64" s="69"/>
      <c r="S64" s="69"/>
      <c r="T64" s="69"/>
      <c r="U64" s="69"/>
      <c r="V64" s="233"/>
      <c r="W64" s="68"/>
      <c r="X64" s="68"/>
      <c r="Y64" s="68"/>
      <c r="Z64" s="68"/>
      <c r="AA64" s="68"/>
      <c r="AB64" s="68"/>
    </row>
    <row r="65" spans="2:28" ht="20.100000000000001" customHeight="1" x14ac:dyDescent="0.2">
      <c r="B65" s="421"/>
      <c r="C65" s="428"/>
      <c r="D65" s="428"/>
      <c r="E65" s="417"/>
      <c r="F65" s="92"/>
      <c r="G65" s="115" t="s">
        <v>191</v>
      </c>
      <c r="H65" s="116"/>
      <c r="I65" s="117"/>
      <c r="J65" s="87"/>
      <c r="K65" s="92"/>
      <c r="L65" s="92"/>
      <c r="M65" s="69"/>
      <c r="N65" s="69"/>
      <c r="O65" s="69"/>
      <c r="P65" s="69"/>
      <c r="Q65" s="69"/>
      <c r="R65" s="69"/>
      <c r="S65" s="69"/>
      <c r="T65" s="69"/>
      <c r="U65" s="69"/>
      <c r="V65" s="233"/>
      <c r="W65" s="68"/>
      <c r="X65" s="68"/>
      <c r="Y65" s="68"/>
      <c r="Z65" s="68"/>
      <c r="AA65" s="68"/>
      <c r="AB65" s="68"/>
    </row>
    <row r="66" spans="2:28" ht="24.95" customHeight="1" x14ac:dyDescent="0.2">
      <c r="B66" s="421"/>
      <c r="C66" s="428"/>
      <c r="D66" s="428"/>
      <c r="E66" s="417"/>
      <c r="F66" s="194"/>
      <c r="G66" s="195"/>
      <c r="H66" s="92"/>
      <c r="I66" s="90"/>
      <c r="J66" s="91"/>
      <c r="K66" s="92"/>
      <c r="L66" s="198" t="str">
        <f>IF(AND(G65&lt;&gt;"",G67&lt;&gt;""),IF(OR(H65="",H67="",AND(H65=H67,OR(I65="",I67=""))),"OF1",IF(H65=H67,IF(I65&gt;I67,G65,G67),IF(H65&gt;H67,G65,G67))),"")</f>
        <v>OF1</v>
      </c>
      <c r="M66" s="69"/>
      <c r="N66" s="69"/>
      <c r="O66" s="424" t="s">
        <v>147</v>
      </c>
      <c r="P66" s="425"/>
      <c r="Q66" s="425"/>
      <c r="R66" s="425"/>
      <c r="S66" s="425"/>
      <c r="T66" s="425"/>
      <c r="U66" s="426"/>
      <c r="V66" s="233"/>
      <c r="W66" s="68"/>
      <c r="X66" s="68"/>
      <c r="Y66" s="68"/>
      <c r="Z66" s="68"/>
      <c r="AA66" s="68"/>
      <c r="AB66" s="68"/>
    </row>
    <row r="67" spans="2:28" ht="20.100000000000001" customHeight="1" x14ac:dyDescent="0.2">
      <c r="B67" s="421"/>
      <c r="C67" s="428"/>
      <c r="D67" s="428"/>
      <c r="E67" s="417"/>
      <c r="F67" s="92"/>
      <c r="G67" s="115" t="s">
        <v>146</v>
      </c>
      <c r="H67" s="116"/>
      <c r="I67" s="124"/>
      <c r="J67" s="96"/>
      <c r="K67" s="92"/>
      <c r="L67" s="92"/>
      <c r="M67" s="69"/>
      <c r="N67" s="69"/>
      <c r="O67" s="69"/>
      <c r="P67" s="69"/>
      <c r="Q67" s="69"/>
      <c r="R67" s="69"/>
      <c r="S67" s="69"/>
      <c r="T67" s="69"/>
      <c r="U67" s="69"/>
      <c r="V67" s="233"/>
      <c r="W67" s="68"/>
      <c r="X67" s="68"/>
      <c r="Y67" s="68"/>
      <c r="Z67" s="68"/>
      <c r="AA67" s="68"/>
      <c r="AB67" s="68"/>
    </row>
    <row r="68" spans="2:28" ht="12.75" customHeight="1" x14ac:dyDescent="0.2">
      <c r="B68" s="422"/>
      <c r="C68" s="429"/>
      <c r="D68" s="429"/>
      <c r="E68" s="417"/>
      <c r="F68" s="199"/>
      <c r="G68" s="201"/>
      <c r="H68" s="202"/>
      <c r="I68" s="203"/>
      <c r="J68" s="199"/>
      <c r="K68" s="199"/>
      <c r="L68" s="199"/>
      <c r="M68" s="205"/>
      <c r="N68" s="205"/>
      <c r="O68" s="205"/>
      <c r="P68" s="205"/>
      <c r="Q68" s="205"/>
      <c r="R68" s="205"/>
      <c r="S68" s="205"/>
      <c r="T68" s="205"/>
      <c r="U68" s="205"/>
      <c r="V68" s="235"/>
      <c r="W68" s="68"/>
      <c r="X68" s="68"/>
      <c r="Y68" s="68"/>
      <c r="Z68" s="68"/>
      <c r="AA68" s="68"/>
      <c r="AB68" s="68"/>
    </row>
    <row r="69" spans="2:28" x14ac:dyDescent="0.2">
      <c r="B69" s="420">
        <v>13</v>
      </c>
      <c r="C69" s="427" t="s">
        <v>202</v>
      </c>
      <c r="D69" s="430">
        <v>41898</v>
      </c>
      <c r="E69" s="416">
        <v>0.625</v>
      </c>
      <c r="F69" s="197"/>
      <c r="G69" s="197"/>
      <c r="H69" s="197"/>
      <c r="I69" s="197"/>
      <c r="J69" s="197"/>
      <c r="K69" s="197"/>
      <c r="L69" s="197"/>
      <c r="M69" s="69"/>
      <c r="N69" s="69"/>
      <c r="O69" s="69"/>
      <c r="P69" s="69"/>
      <c r="Q69" s="69"/>
      <c r="R69" s="69"/>
      <c r="S69" s="69"/>
      <c r="T69" s="69"/>
      <c r="U69" s="69"/>
      <c r="V69" s="233"/>
      <c r="W69" s="68"/>
      <c r="X69" s="68"/>
      <c r="Y69" s="68"/>
      <c r="Z69" s="68"/>
      <c r="AA69" s="68"/>
      <c r="AB69" s="68"/>
    </row>
    <row r="70" spans="2:28" ht="20.100000000000001" customHeight="1" x14ac:dyDescent="0.2">
      <c r="B70" s="421"/>
      <c r="C70" s="428"/>
      <c r="D70" s="428"/>
      <c r="E70" s="417"/>
      <c r="F70" s="92"/>
      <c r="G70" s="115" t="s">
        <v>148</v>
      </c>
      <c r="H70" s="116"/>
      <c r="I70" s="117"/>
      <c r="J70" s="87"/>
      <c r="K70" s="92"/>
      <c r="L70" s="92"/>
      <c r="M70" s="69"/>
      <c r="N70" s="69"/>
      <c r="O70" s="69"/>
      <c r="P70" s="69"/>
      <c r="Q70" s="69"/>
      <c r="R70" s="69"/>
      <c r="S70" s="69"/>
      <c r="T70" s="69"/>
      <c r="U70" s="69"/>
      <c r="V70" s="233"/>
      <c r="W70" s="68"/>
      <c r="X70" s="68"/>
      <c r="Y70" s="68"/>
      <c r="Z70" s="68"/>
      <c r="AA70" s="68"/>
      <c r="AB70" s="68"/>
    </row>
    <row r="71" spans="2:28" ht="24.95" customHeight="1" x14ac:dyDescent="0.2">
      <c r="B71" s="421"/>
      <c r="C71" s="428"/>
      <c r="D71" s="428"/>
      <c r="E71" s="417"/>
      <c r="F71" s="194"/>
      <c r="G71" s="195"/>
      <c r="H71" s="92"/>
      <c r="I71" s="90"/>
      <c r="J71" s="91"/>
      <c r="K71" s="92"/>
      <c r="L71" s="198" t="str">
        <f>IF(AND(G70&lt;&gt;"",G72&lt;&gt;""),IF(OR(H70="",H72="",AND(H70=H72,OR(I70="",I72=""))),"OF1",IF(H70=H72,IF(I70&gt;I72,G70,G72),IF(H70&gt;H72,G70,G72))),"")</f>
        <v>OF1</v>
      </c>
      <c r="M71" s="69"/>
      <c r="N71" s="69"/>
      <c r="O71" s="424" t="s">
        <v>150</v>
      </c>
      <c r="P71" s="425"/>
      <c r="Q71" s="425"/>
      <c r="R71" s="425"/>
      <c r="S71" s="425"/>
      <c r="T71" s="425"/>
      <c r="U71" s="426"/>
      <c r="V71" s="233"/>
      <c r="W71" s="68"/>
      <c r="X71" s="68"/>
      <c r="Y71" s="68"/>
      <c r="Z71" s="68"/>
      <c r="AA71" s="68"/>
      <c r="AB71" s="68"/>
    </row>
    <row r="72" spans="2:28" ht="20.100000000000001" customHeight="1" x14ac:dyDescent="0.2">
      <c r="B72" s="421"/>
      <c r="C72" s="428"/>
      <c r="D72" s="428"/>
      <c r="E72" s="417"/>
      <c r="F72" s="92"/>
      <c r="G72" s="115" t="s">
        <v>149</v>
      </c>
      <c r="H72" s="116"/>
      <c r="I72" s="124"/>
      <c r="J72" s="96"/>
      <c r="K72" s="92"/>
      <c r="L72" s="92"/>
      <c r="M72" s="69"/>
      <c r="N72" s="69"/>
      <c r="O72" s="69"/>
      <c r="P72" s="69"/>
      <c r="Q72" s="69"/>
      <c r="R72" s="69"/>
      <c r="S72" s="69"/>
      <c r="T72" s="69"/>
      <c r="U72" s="69"/>
      <c r="V72" s="233"/>
      <c r="W72" s="68"/>
      <c r="X72" s="68"/>
      <c r="Y72" s="68"/>
      <c r="Z72" s="68"/>
      <c r="AA72" s="68"/>
      <c r="AB72" s="68"/>
    </row>
    <row r="73" spans="2:28" x14ac:dyDescent="0.2">
      <c r="B73" s="422"/>
      <c r="C73" s="429"/>
      <c r="D73" s="429"/>
      <c r="E73" s="417"/>
      <c r="F73" s="199"/>
      <c r="G73" s="201"/>
      <c r="H73" s="202"/>
      <c r="I73" s="203"/>
      <c r="J73" s="199"/>
      <c r="K73" s="199"/>
      <c r="L73" s="199"/>
      <c r="M73" s="205"/>
      <c r="N73" s="205"/>
      <c r="O73" s="205"/>
      <c r="P73" s="205"/>
      <c r="Q73" s="205"/>
      <c r="R73" s="205"/>
      <c r="S73" s="205"/>
      <c r="T73" s="205"/>
      <c r="U73" s="205"/>
      <c r="V73" s="235"/>
      <c r="W73" s="68"/>
      <c r="X73" s="68"/>
      <c r="Y73" s="68"/>
      <c r="Z73" s="68"/>
      <c r="AA73" s="68"/>
      <c r="AB73" s="68"/>
    </row>
    <row r="74" spans="2:28" x14ac:dyDescent="0.2">
      <c r="B74" s="420">
        <v>14</v>
      </c>
      <c r="C74" s="427" t="s">
        <v>202</v>
      </c>
      <c r="D74" s="430">
        <v>41899</v>
      </c>
      <c r="E74" s="416">
        <v>0.58333333333333337</v>
      </c>
      <c r="F74" s="197"/>
      <c r="G74" s="197"/>
      <c r="H74" s="197"/>
      <c r="I74" s="197"/>
      <c r="J74" s="197"/>
      <c r="K74" s="197"/>
      <c r="L74" s="197"/>
      <c r="M74" s="69"/>
      <c r="N74" s="69"/>
      <c r="O74" s="69"/>
      <c r="P74" s="69"/>
      <c r="Q74" s="69"/>
      <c r="R74" s="69"/>
      <c r="S74" s="69"/>
      <c r="T74" s="69"/>
      <c r="U74" s="69"/>
      <c r="V74" s="233"/>
      <c r="W74" s="68"/>
      <c r="X74" s="68"/>
      <c r="Y74" s="68"/>
      <c r="Z74" s="68"/>
      <c r="AA74" s="68"/>
      <c r="AB74" s="68"/>
    </row>
    <row r="75" spans="2:28" ht="20.100000000000001" customHeight="1" x14ac:dyDescent="0.2">
      <c r="B75" s="421"/>
      <c r="C75" s="428"/>
      <c r="D75" s="428"/>
      <c r="E75" s="417"/>
      <c r="F75" s="92"/>
      <c r="G75" s="115" t="s">
        <v>151</v>
      </c>
      <c r="H75" s="116"/>
      <c r="I75" s="117"/>
      <c r="J75" s="87"/>
      <c r="K75" s="92"/>
      <c r="L75" s="92"/>
      <c r="M75" s="69"/>
      <c r="N75" s="69"/>
      <c r="O75" s="69"/>
      <c r="P75" s="69"/>
      <c r="Q75" s="69"/>
      <c r="R75" s="69"/>
      <c r="S75" s="69"/>
      <c r="T75" s="69"/>
      <c r="U75" s="69"/>
      <c r="V75" s="233"/>
      <c r="W75" s="68"/>
      <c r="X75" s="68"/>
      <c r="Y75" s="68"/>
      <c r="Z75" s="68"/>
      <c r="AA75" s="68"/>
      <c r="AB75" s="68"/>
    </row>
    <row r="76" spans="2:28" ht="24.95" customHeight="1" x14ac:dyDescent="0.2">
      <c r="B76" s="421"/>
      <c r="C76" s="428"/>
      <c r="D76" s="428"/>
      <c r="E76" s="417"/>
      <c r="F76" s="194"/>
      <c r="G76" s="195"/>
      <c r="H76" s="92"/>
      <c r="I76" s="90"/>
      <c r="J76" s="91"/>
      <c r="K76" s="92"/>
      <c r="L76" s="198" t="str">
        <f>IF(AND(G75&lt;&gt;"",G77&lt;&gt;""),IF(OR(H75="",H77="",AND(H75=H77,OR(I75="",I77=""))),"OF1",IF(H75=H77,IF(I75&gt;I77,G75,G77),IF(H75&gt;H77,G75,G77))),"")</f>
        <v>OF1</v>
      </c>
      <c r="M76" s="69"/>
      <c r="N76" s="69"/>
      <c r="O76" s="424" t="s">
        <v>153</v>
      </c>
      <c r="P76" s="425"/>
      <c r="Q76" s="425"/>
      <c r="R76" s="425"/>
      <c r="S76" s="425"/>
      <c r="T76" s="425"/>
      <c r="U76" s="426"/>
      <c r="V76" s="233"/>
      <c r="W76" s="68"/>
      <c r="X76" s="68"/>
      <c r="Y76" s="68"/>
      <c r="Z76" s="68"/>
      <c r="AA76" s="68"/>
      <c r="AB76" s="68"/>
    </row>
    <row r="77" spans="2:28" ht="20.100000000000001" customHeight="1" x14ac:dyDescent="0.2">
      <c r="B77" s="421"/>
      <c r="C77" s="428"/>
      <c r="D77" s="428"/>
      <c r="E77" s="417"/>
      <c r="F77" s="92"/>
      <c r="G77" s="115" t="s">
        <v>152</v>
      </c>
      <c r="H77" s="116"/>
      <c r="I77" s="124"/>
      <c r="J77" s="96"/>
      <c r="K77" s="92"/>
      <c r="L77" s="92"/>
      <c r="M77" s="69"/>
      <c r="N77" s="69"/>
      <c r="O77" s="69"/>
      <c r="P77" s="69"/>
      <c r="Q77" s="69"/>
      <c r="R77" s="69"/>
      <c r="S77" s="69"/>
      <c r="T77" s="69"/>
      <c r="U77" s="69"/>
      <c r="V77" s="233"/>
      <c r="W77" s="68"/>
      <c r="X77" s="68"/>
      <c r="Y77" s="68"/>
      <c r="Z77" s="68"/>
      <c r="AA77" s="68"/>
      <c r="AB77" s="68"/>
    </row>
    <row r="78" spans="2:28" x14ac:dyDescent="0.2">
      <c r="B78" s="422"/>
      <c r="C78" s="429"/>
      <c r="D78" s="429"/>
      <c r="E78" s="417"/>
      <c r="F78" s="199"/>
      <c r="G78" s="201"/>
      <c r="H78" s="202"/>
      <c r="I78" s="203"/>
      <c r="J78" s="199"/>
      <c r="K78" s="199"/>
      <c r="L78" s="199"/>
      <c r="M78" s="205"/>
      <c r="N78" s="205"/>
      <c r="O78" s="205"/>
      <c r="P78" s="205"/>
      <c r="Q78" s="205"/>
      <c r="R78" s="205"/>
      <c r="S78" s="205"/>
      <c r="T78" s="205"/>
      <c r="U78" s="205"/>
      <c r="V78" s="235"/>
      <c r="W78" s="68"/>
      <c r="X78" s="68"/>
      <c r="Y78" s="68"/>
      <c r="Z78" s="68"/>
      <c r="AA78" s="68"/>
      <c r="AB78" s="68"/>
    </row>
    <row r="79" spans="2:28" x14ac:dyDescent="0.2">
      <c r="B79" s="420">
        <v>15</v>
      </c>
      <c r="C79" s="427" t="s">
        <v>202</v>
      </c>
      <c r="D79" s="430">
        <v>41899</v>
      </c>
      <c r="E79" s="416">
        <v>0.625</v>
      </c>
      <c r="F79" s="197"/>
      <c r="G79" s="197"/>
      <c r="H79" s="197"/>
      <c r="I79" s="197"/>
      <c r="J79" s="197"/>
      <c r="K79" s="197"/>
      <c r="L79" s="197"/>
      <c r="M79" s="69"/>
      <c r="N79" s="69"/>
      <c r="O79" s="69"/>
      <c r="P79" s="69"/>
      <c r="Q79" s="69"/>
      <c r="R79" s="69"/>
      <c r="S79" s="69"/>
      <c r="T79" s="69"/>
      <c r="U79" s="69"/>
      <c r="V79" s="233"/>
      <c r="W79" s="68"/>
      <c r="X79" s="68"/>
      <c r="Y79" s="68"/>
      <c r="Z79" s="68"/>
      <c r="AA79" s="68"/>
      <c r="AB79" s="68"/>
    </row>
    <row r="80" spans="2:28" ht="20.100000000000001" customHeight="1" x14ac:dyDescent="0.2">
      <c r="B80" s="421"/>
      <c r="C80" s="428"/>
      <c r="D80" s="428"/>
      <c r="E80" s="417"/>
      <c r="F80" s="92"/>
      <c r="G80" s="115" t="s">
        <v>154</v>
      </c>
      <c r="H80" s="116"/>
      <c r="I80" s="117"/>
      <c r="J80" s="87"/>
      <c r="K80" s="92"/>
      <c r="L80" s="92"/>
      <c r="M80" s="69"/>
      <c r="N80" s="69"/>
      <c r="O80" s="69"/>
      <c r="P80" s="69"/>
      <c r="Q80" s="69"/>
      <c r="R80" s="69"/>
      <c r="S80" s="69"/>
      <c r="T80" s="69"/>
      <c r="U80" s="69"/>
      <c r="V80" s="233"/>
      <c r="W80" s="68"/>
      <c r="X80" s="68"/>
      <c r="Y80" s="68"/>
      <c r="Z80" s="68"/>
      <c r="AA80" s="68"/>
      <c r="AB80" s="68"/>
    </row>
    <row r="81" spans="2:28" ht="24.95" customHeight="1" x14ac:dyDescent="0.2">
      <c r="B81" s="421"/>
      <c r="C81" s="428"/>
      <c r="D81" s="428"/>
      <c r="E81" s="417"/>
      <c r="F81" s="194"/>
      <c r="G81" s="195"/>
      <c r="H81" s="92"/>
      <c r="I81" s="90"/>
      <c r="J81" s="91"/>
      <c r="K81" s="92"/>
      <c r="L81" s="198" t="str">
        <f>IF(AND(G80&lt;&gt;"",G82&lt;&gt;""),IF(OR(H80="",H82="",AND(H80=H82,OR(I80="",I82=""))),"OF1",IF(H80=H82,IF(I80&gt;I82,G80,G82),IF(H80&gt;H82,G80,G82))),"")</f>
        <v>OF1</v>
      </c>
      <c r="M81" s="69"/>
      <c r="N81" s="69"/>
      <c r="O81" s="424" t="s">
        <v>156</v>
      </c>
      <c r="P81" s="425"/>
      <c r="Q81" s="425"/>
      <c r="R81" s="425"/>
      <c r="S81" s="425"/>
      <c r="T81" s="425"/>
      <c r="U81" s="426"/>
      <c r="V81" s="233"/>
      <c r="W81" s="68"/>
      <c r="X81" s="68"/>
      <c r="Y81" s="68"/>
      <c r="Z81" s="68"/>
      <c r="AA81" s="68"/>
      <c r="AB81" s="68"/>
    </row>
    <row r="82" spans="2:28" ht="20.100000000000001" customHeight="1" x14ac:dyDescent="0.2">
      <c r="B82" s="421"/>
      <c r="C82" s="428"/>
      <c r="D82" s="428"/>
      <c r="E82" s="417"/>
      <c r="F82" s="92"/>
      <c r="G82" s="115" t="s">
        <v>155</v>
      </c>
      <c r="H82" s="116"/>
      <c r="I82" s="124"/>
      <c r="J82" s="96"/>
      <c r="K82" s="92"/>
      <c r="L82" s="92"/>
      <c r="M82" s="69"/>
      <c r="N82" s="69"/>
      <c r="O82" s="69"/>
      <c r="P82" s="69"/>
      <c r="Q82" s="69"/>
      <c r="R82" s="69"/>
      <c r="S82" s="69"/>
      <c r="T82" s="69"/>
      <c r="U82" s="69"/>
      <c r="V82" s="233"/>
      <c r="W82" s="68"/>
      <c r="X82" s="68"/>
      <c r="Y82" s="68"/>
      <c r="Z82" s="68"/>
      <c r="AA82" s="68"/>
      <c r="AB82" s="68"/>
    </row>
    <row r="83" spans="2:28" x14ac:dyDescent="0.2">
      <c r="B83" s="422"/>
      <c r="C83" s="429"/>
      <c r="D83" s="429"/>
      <c r="E83" s="417"/>
      <c r="F83" s="199"/>
      <c r="G83" s="201"/>
      <c r="H83" s="202"/>
      <c r="I83" s="203"/>
      <c r="J83" s="199"/>
      <c r="K83" s="199"/>
      <c r="L83" s="199"/>
      <c r="M83" s="205"/>
      <c r="N83" s="205"/>
      <c r="O83" s="205"/>
      <c r="P83" s="205"/>
      <c r="Q83" s="205"/>
      <c r="R83" s="205"/>
      <c r="S83" s="205"/>
      <c r="T83" s="205"/>
      <c r="U83" s="205"/>
      <c r="V83" s="235"/>
      <c r="W83" s="68"/>
      <c r="X83" s="68"/>
      <c r="Y83" s="68"/>
      <c r="Z83" s="68"/>
      <c r="AA83" s="68"/>
      <c r="AB83" s="68"/>
    </row>
    <row r="84" spans="2:28" x14ac:dyDescent="0.2">
      <c r="B84" s="420">
        <v>16</v>
      </c>
      <c r="C84" s="427" t="s">
        <v>202</v>
      </c>
      <c r="D84" s="430">
        <v>41894</v>
      </c>
      <c r="E84" s="416">
        <v>0.66666666666666663</v>
      </c>
      <c r="F84" s="197"/>
      <c r="G84" s="197"/>
      <c r="H84" s="197"/>
      <c r="I84" s="197"/>
      <c r="J84" s="197"/>
      <c r="K84" s="197"/>
      <c r="L84" s="197"/>
      <c r="M84" s="69"/>
      <c r="N84" s="69"/>
      <c r="O84" s="69"/>
      <c r="P84" s="69"/>
      <c r="Q84" s="69"/>
      <c r="R84" s="69"/>
      <c r="S84" s="69"/>
      <c r="T84" s="69"/>
      <c r="U84" s="69"/>
      <c r="V84" s="233"/>
      <c r="W84" s="68"/>
      <c r="X84" s="68"/>
      <c r="Y84" s="68"/>
      <c r="Z84" s="68"/>
      <c r="AA84" s="68"/>
      <c r="AB84" s="68"/>
    </row>
    <row r="85" spans="2:28" ht="20.100000000000001" customHeight="1" x14ac:dyDescent="0.2">
      <c r="B85" s="421"/>
      <c r="C85" s="428"/>
      <c r="D85" s="428"/>
      <c r="E85" s="417"/>
      <c r="F85" s="92"/>
      <c r="G85" s="115" t="s">
        <v>157</v>
      </c>
      <c r="H85" s="116"/>
      <c r="I85" s="117"/>
      <c r="J85" s="87"/>
      <c r="K85" s="92"/>
      <c r="L85" s="92"/>
      <c r="M85" s="69"/>
      <c r="N85" s="69"/>
      <c r="O85" s="69"/>
      <c r="P85" s="69"/>
      <c r="Q85" s="69"/>
      <c r="R85" s="69"/>
      <c r="S85" s="69"/>
      <c r="T85" s="69"/>
      <c r="U85" s="69"/>
      <c r="V85" s="233"/>
      <c r="W85" s="68"/>
      <c r="X85" s="68"/>
      <c r="Y85" s="68"/>
      <c r="Z85" s="68"/>
      <c r="AA85" s="68"/>
      <c r="AB85" s="68"/>
    </row>
    <row r="86" spans="2:28" ht="24.95" customHeight="1" x14ac:dyDescent="0.2">
      <c r="B86" s="421"/>
      <c r="C86" s="428"/>
      <c r="D86" s="428"/>
      <c r="E86" s="417"/>
      <c r="F86" s="194"/>
      <c r="G86" s="195"/>
      <c r="H86" s="92"/>
      <c r="I86" s="90"/>
      <c r="J86" s="91"/>
      <c r="K86" s="92"/>
      <c r="L86" s="198" t="str">
        <f>IF(AND(G85&lt;&gt;"",G87&lt;&gt;""),IF(OR(H85="",H87="",AND(H85=H87,OR(I85="",I87=""))),"OF1",IF(H85=H87,IF(I85&gt;I87,G85,G87),IF(H85&gt;H87,G85,G87))),"")</f>
        <v>OF1</v>
      </c>
      <c r="M86" s="69"/>
      <c r="N86" s="69"/>
      <c r="O86" s="424" t="s">
        <v>159</v>
      </c>
      <c r="P86" s="425"/>
      <c r="Q86" s="425"/>
      <c r="R86" s="425"/>
      <c r="S86" s="425"/>
      <c r="T86" s="425"/>
      <c r="U86" s="426"/>
      <c r="V86" s="233"/>
      <c r="W86" s="68"/>
      <c r="X86" s="68"/>
      <c r="Y86" s="68"/>
      <c r="Z86" s="68"/>
      <c r="AA86" s="68"/>
      <c r="AB86" s="68"/>
    </row>
    <row r="87" spans="2:28" ht="20.100000000000001" customHeight="1" x14ac:dyDescent="0.2">
      <c r="B87" s="421"/>
      <c r="C87" s="428"/>
      <c r="D87" s="428"/>
      <c r="E87" s="417"/>
      <c r="F87" s="92"/>
      <c r="G87" s="115" t="s">
        <v>158</v>
      </c>
      <c r="H87" s="116"/>
      <c r="I87" s="124"/>
      <c r="J87" s="96"/>
      <c r="K87" s="92"/>
      <c r="L87" s="92"/>
      <c r="M87" s="69"/>
      <c r="N87" s="69"/>
      <c r="O87" s="69"/>
      <c r="P87" s="69"/>
      <c r="Q87" s="69"/>
      <c r="R87" s="69"/>
      <c r="S87" s="69"/>
      <c r="T87" s="69"/>
      <c r="U87" s="69"/>
      <c r="V87" s="233"/>
      <c r="W87" s="68"/>
      <c r="X87" s="68"/>
      <c r="Y87" s="68"/>
      <c r="Z87" s="68"/>
      <c r="AA87" s="68"/>
      <c r="AB87" s="68"/>
    </row>
    <row r="88" spans="2:28" x14ac:dyDescent="0.2">
      <c r="B88" s="422"/>
      <c r="C88" s="429"/>
      <c r="D88" s="429"/>
      <c r="E88" s="417"/>
      <c r="F88" s="199"/>
      <c r="G88" s="201"/>
      <c r="H88" s="202"/>
      <c r="I88" s="203"/>
      <c r="J88" s="199"/>
      <c r="K88" s="199"/>
      <c r="L88" s="199"/>
      <c r="M88" s="205"/>
      <c r="N88" s="205"/>
      <c r="O88" s="205"/>
      <c r="P88" s="205"/>
      <c r="Q88" s="205"/>
      <c r="R88" s="205"/>
      <c r="S88" s="205"/>
      <c r="T88" s="205"/>
      <c r="U88" s="205"/>
      <c r="V88" s="235"/>
      <c r="W88" s="68"/>
      <c r="X88" s="68"/>
      <c r="Y88" s="68"/>
      <c r="Z88" s="68"/>
      <c r="AA88" s="68"/>
      <c r="AB88" s="68"/>
    </row>
    <row r="89" spans="2:28" x14ac:dyDescent="0.2">
      <c r="B89" s="420">
        <v>17</v>
      </c>
      <c r="C89" s="427" t="s">
        <v>202</v>
      </c>
      <c r="D89" s="430">
        <v>41900</v>
      </c>
      <c r="E89" s="416">
        <v>0.625</v>
      </c>
      <c r="F89" s="197"/>
      <c r="G89" s="197"/>
      <c r="H89" s="197"/>
      <c r="I89" s="197"/>
      <c r="J89" s="197"/>
      <c r="K89" s="197"/>
      <c r="L89" s="197"/>
      <c r="M89" s="69"/>
      <c r="N89" s="69"/>
      <c r="O89" s="69"/>
      <c r="P89" s="69"/>
      <c r="Q89" s="69"/>
      <c r="R89" s="69"/>
      <c r="S89" s="69"/>
      <c r="T89" s="69"/>
      <c r="U89" s="69"/>
      <c r="V89" s="233"/>
      <c r="W89" s="68"/>
      <c r="X89" s="68"/>
      <c r="Y89" s="68"/>
      <c r="Z89" s="68"/>
      <c r="AA89" s="68"/>
      <c r="AB89" s="68"/>
    </row>
    <row r="90" spans="2:28" ht="20.100000000000001" customHeight="1" x14ac:dyDescent="0.2">
      <c r="B90" s="421"/>
      <c r="C90" s="428"/>
      <c r="D90" s="428"/>
      <c r="E90" s="417"/>
      <c r="F90" s="92"/>
      <c r="G90" s="115" t="s">
        <v>160</v>
      </c>
      <c r="H90" s="116"/>
      <c r="I90" s="117"/>
      <c r="J90" s="87"/>
      <c r="K90" s="92"/>
      <c r="L90" s="92"/>
      <c r="M90" s="69"/>
      <c r="N90" s="69"/>
      <c r="O90" s="69"/>
      <c r="P90" s="69"/>
      <c r="Q90" s="69"/>
      <c r="R90" s="69"/>
      <c r="S90" s="69"/>
      <c r="T90" s="69"/>
      <c r="U90" s="69"/>
      <c r="V90" s="233"/>
      <c r="W90" s="68"/>
      <c r="X90" s="68"/>
      <c r="Y90" s="68"/>
      <c r="Z90" s="68"/>
      <c r="AA90" s="68"/>
      <c r="AB90" s="68"/>
    </row>
    <row r="91" spans="2:28" ht="24.95" customHeight="1" x14ac:dyDescent="0.2">
      <c r="B91" s="421"/>
      <c r="C91" s="428"/>
      <c r="D91" s="428"/>
      <c r="E91" s="417"/>
      <c r="F91" s="194"/>
      <c r="G91" s="195"/>
      <c r="H91" s="92"/>
      <c r="I91" s="90"/>
      <c r="J91" s="91"/>
      <c r="K91" s="92"/>
      <c r="L91" s="198" t="str">
        <f>IF(AND(G90&lt;&gt;"",G92&lt;&gt;""),IF(OR(H90="",H92="",AND(H90=H92,OR(I90="",I92=""))),"OF1",IF(H90=H92,IF(I90&gt;I92,G90,G92),IF(H90&gt;H92,G90,G92))),"")</f>
        <v>OF1</v>
      </c>
      <c r="M91" s="69"/>
      <c r="N91" s="69"/>
      <c r="O91" s="424" t="s">
        <v>162</v>
      </c>
      <c r="P91" s="425"/>
      <c r="Q91" s="425"/>
      <c r="R91" s="425"/>
      <c r="S91" s="425"/>
      <c r="T91" s="425"/>
      <c r="U91" s="426"/>
      <c r="V91" s="233"/>
      <c r="W91" s="68"/>
      <c r="X91" s="68"/>
      <c r="Y91" s="68"/>
      <c r="Z91" s="68"/>
      <c r="AA91" s="68"/>
      <c r="AB91" s="68"/>
    </row>
    <row r="92" spans="2:28" ht="20.100000000000001" customHeight="1" x14ac:dyDescent="0.2">
      <c r="B92" s="421"/>
      <c r="C92" s="428"/>
      <c r="D92" s="428"/>
      <c r="E92" s="417"/>
      <c r="F92" s="92"/>
      <c r="G92" s="115" t="s">
        <v>161</v>
      </c>
      <c r="H92" s="116"/>
      <c r="I92" s="124"/>
      <c r="J92" s="96"/>
      <c r="K92" s="92"/>
      <c r="L92" s="92"/>
      <c r="M92" s="69"/>
      <c r="N92" s="69"/>
      <c r="O92" s="69"/>
      <c r="P92" s="69"/>
      <c r="Q92" s="69"/>
      <c r="R92" s="69"/>
      <c r="S92" s="69"/>
      <c r="T92" s="69"/>
      <c r="U92" s="69"/>
      <c r="V92" s="233"/>
      <c r="W92" s="68"/>
      <c r="X92" s="68"/>
      <c r="Y92" s="68"/>
      <c r="Z92" s="68"/>
      <c r="AA92" s="68"/>
      <c r="AB92" s="68"/>
    </row>
    <row r="93" spans="2:28" x14ac:dyDescent="0.2">
      <c r="B93" s="422"/>
      <c r="C93" s="429"/>
      <c r="D93" s="429"/>
      <c r="E93" s="417"/>
      <c r="F93" s="199"/>
      <c r="G93" s="201"/>
      <c r="H93" s="202"/>
      <c r="I93" s="203"/>
      <c r="J93" s="199"/>
      <c r="K93" s="199"/>
      <c r="L93" s="199"/>
      <c r="M93" s="205"/>
      <c r="N93" s="205"/>
      <c r="O93" s="205"/>
      <c r="P93" s="205"/>
      <c r="Q93" s="205"/>
      <c r="R93" s="205"/>
      <c r="S93" s="205"/>
      <c r="T93" s="205"/>
      <c r="U93" s="205"/>
      <c r="V93" s="235"/>
      <c r="W93" s="68"/>
      <c r="X93" s="68"/>
      <c r="Y93" s="68"/>
      <c r="Z93" s="68"/>
      <c r="AA93" s="68"/>
      <c r="AB93" s="68"/>
    </row>
    <row r="94" spans="2:28" x14ac:dyDescent="0.2">
      <c r="B94" s="420">
        <v>18</v>
      </c>
      <c r="C94" s="427" t="s">
        <v>202</v>
      </c>
      <c r="D94" s="430">
        <v>41900</v>
      </c>
      <c r="E94" s="416">
        <v>0.54166666666666663</v>
      </c>
      <c r="F94" s="197"/>
      <c r="G94" s="197"/>
      <c r="H94" s="197"/>
      <c r="I94" s="197"/>
      <c r="J94" s="197"/>
      <c r="K94" s="197"/>
      <c r="L94" s="197"/>
      <c r="M94" s="69"/>
      <c r="N94" s="69"/>
      <c r="O94" s="69"/>
      <c r="P94" s="69"/>
      <c r="Q94" s="69"/>
      <c r="R94" s="69"/>
      <c r="S94" s="69"/>
      <c r="T94" s="69"/>
      <c r="U94" s="69"/>
      <c r="V94" s="233"/>
      <c r="W94" s="68"/>
      <c r="X94" s="68"/>
      <c r="Y94" s="68"/>
      <c r="Z94" s="68"/>
      <c r="AA94" s="68"/>
      <c r="AB94" s="68"/>
    </row>
    <row r="95" spans="2:28" ht="20.100000000000001" customHeight="1" x14ac:dyDescent="0.2">
      <c r="B95" s="421"/>
      <c r="C95" s="428"/>
      <c r="D95" s="428"/>
      <c r="E95" s="417"/>
      <c r="F95" s="92"/>
      <c r="G95" s="115" t="s">
        <v>163</v>
      </c>
      <c r="H95" s="116"/>
      <c r="I95" s="117"/>
      <c r="J95" s="87"/>
      <c r="K95" s="92"/>
      <c r="L95" s="92"/>
      <c r="M95" s="69"/>
      <c r="N95" s="69"/>
      <c r="O95" s="69"/>
      <c r="P95" s="69"/>
      <c r="Q95" s="69"/>
      <c r="R95" s="69"/>
      <c r="S95" s="69"/>
      <c r="T95" s="69"/>
      <c r="U95" s="69"/>
      <c r="V95" s="233"/>
      <c r="W95" s="68"/>
      <c r="X95" s="68"/>
      <c r="Y95" s="68"/>
      <c r="Z95" s="68"/>
      <c r="AA95" s="68"/>
      <c r="AB95" s="68"/>
    </row>
    <row r="96" spans="2:28" ht="24.95" customHeight="1" x14ac:dyDescent="0.2">
      <c r="B96" s="421"/>
      <c r="C96" s="428"/>
      <c r="D96" s="428"/>
      <c r="E96" s="417"/>
      <c r="F96" s="194"/>
      <c r="G96" s="195"/>
      <c r="H96" s="92"/>
      <c r="I96" s="90"/>
      <c r="J96" s="91"/>
      <c r="K96" s="92"/>
      <c r="L96" s="198" t="str">
        <f>IF(AND(G95&lt;&gt;"",G97&lt;&gt;""),IF(OR(H95="",H97="",AND(H95=H97,OR(I95="",I97=""))),"OF1",IF(H95=H97,IF(I95&gt;I97,G95,G97),IF(H95&gt;H97,G95,G97))),"")</f>
        <v>OF1</v>
      </c>
      <c r="M96" s="69"/>
      <c r="N96" s="69"/>
      <c r="O96" s="424" t="s">
        <v>165</v>
      </c>
      <c r="P96" s="425"/>
      <c r="Q96" s="425"/>
      <c r="R96" s="425"/>
      <c r="S96" s="425"/>
      <c r="T96" s="425"/>
      <c r="U96" s="426"/>
      <c r="V96" s="233"/>
      <c r="W96" s="68"/>
      <c r="X96" s="68"/>
      <c r="Y96" s="68"/>
      <c r="Z96" s="68"/>
      <c r="AA96" s="68"/>
      <c r="AB96" s="68"/>
    </row>
    <row r="97" spans="2:28" ht="20.100000000000001" customHeight="1" x14ac:dyDescent="0.2">
      <c r="B97" s="421"/>
      <c r="C97" s="428"/>
      <c r="D97" s="428"/>
      <c r="E97" s="417"/>
      <c r="F97" s="92"/>
      <c r="G97" s="115" t="s">
        <v>164</v>
      </c>
      <c r="H97" s="116"/>
      <c r="I97" s="124"/>
      <c r="J97" s="96"/>
      <c r="K97" s="92"/>
      <c r="L97" s="92"/>
      <c r="M97" s="69"/>
      <c r="N97" s="69"/>
      <c r="O97" s="69"/>
      <c r="P97" s="69"/>
      <c r="Q97" s="69"/>
      <c r="R97" s="69"/>
      <c r="S97" s="69"/>
      <c r="T97" s="69"/>
      <c r="U97" s="69"/>
      <c r="V97" s="233"/>
      <c r="W97" s="68"/>
      <c r="X97" s="68"/>
      <c r="Y97" s="68"/>
      <c r="Z97" s="68"/>
      <c r="AA97" s="68"/>
      <c r="AB97" s="68"/>
    </row>
    <row r="98" spans="2:28" x14ac:dyDescent="0.2">
      <c r="B98" s="422"/>
      <c r="C98" s="429"/>
      <c r="D98" s="429"/>
      <c r="E98" s="417"/>
      <c r="F98" s="199"/>
      <c r="G98" s="201"/>
      <c r="H98" s="202"/>
      <c r="I98" s="203"/>
      <c r="J98" s="199"/>
      <c r="K98" s="199"/>
      <c r="L98" s="199"/>
      <c r="M98" s="205"/>
      <c r="N98" s="205"/>
      <c r="O98" s="205"/>
      <c r="P98" s="205"/>
      <c r="Q98" s="205"/>
      <c r="R98" s="205"/>
      <c r="S98" s="205"/>
      <c r="T98" s="205"/>
      <c r="U98" s="205"/>
      <c r="V98" s="235"/>
      <c r="W98" s="68"/>
      <c r="X98" s="68"/>
      <c r="Y98" s="68"/>
      <c r="Z98" s="68"/>
      <c r="AA98" s="68"/>
      <c r="AB98" s="68"/>
    </row>
    <row r="99" spans="2:28" x14ac:dyDescent="0.2">
      <c r="B99" s="420">
        <v>19</v>
      </c>
      <c r="C99" s="427" t="s">
        <v>202</v>
      </c>
      <c r="D99" s="430">
        <v>41895</v>
      </c>
      <c r="E99" s="416" t="s">
        <v>212</v>
      </c>
      <c r="F99" s="197"/>
      <c r="G99" s="197"/>
      <c r="H99" s="197"/>
      <c r="I99" s="197"/>
      <c r="J99" s="197"/>
      <c r="K99" s="197"/>
      <c r="L99" s="92"/>
      <c r="M99" s="69"/>
      <c r="N99" s="69"/>
      <c r="O99" s="69"/>
      <c r="P99" s="69"/>
      <c r="Q99" s="69"/>
      <c r="R99" s="69"/>
      <c r="S99" s="69"/>
      <c r="T99" s="69"/>
      <c r="U99" s="69"/>
      <c r="V99" s="233"/>
      <c r="W99" s="68"/>
      <c r="X99" s="68"/>
      <c r="Y99" s="68"/>
      <c r="Z99" s="68"/>
      <c r="AA99" s="68"/>
      <c r="AB99" s="68"/>
    </row>
    <row r="100" spans="2:28" ht="20.100000000000001" customHeight="1" x14ac:dyDescent="0.2">
      <c r="B100" s="421"/>
      <c r="C100" s="428"/>
      <c r="D100" s="428"/>
      <c r="E100" s="417"/>
      <c r="F100" s="92"/>
      <c r="G100" s="115" t="s">
        <v>166</v>
      </c>
      <c r="H100" s="116"/>
      <c r="I100" s="117"/>
      <c r="J100" s="87"/>
      <c r="K100" s="92"/>
      <c r="L100" s="92"/>
      <c r="M100" s="69"/>
      <c r="N100" s="69"/>
      <c r="O100" s="69"/>
      <c r="P100" s="69"/>
      <c r="Q100" s="69"/>
      <c r="R100" s="69"/>
      <c r="S100" s="69"/>
      <c r="T100" s="69"/>
      <c r="U100" s="69"/>
      <c r="V100" s="233"/>
      <c r="W100" s="68"/>
      <c r="X100" s="68"/>
      <c r="Y100" s="68"/>
      <c r="Z100" s="68"/>
      <c r="AA100" s="68"/>
      <c r="AB100" s="68"/>
    </row>
    <row r="101" spans="2:28" ht="24.95" customHeight="1" x14ac:dyDescent="0.2">
      <c r="B101" s="421"/>
      <c r="C101" s="428"/>
      <c r="D101" s="428"/>
      <c r="E101" s="417"/>
      <c r="F101" s="194"/>
      <c r="G101" s="195"/>
      <c r="H101" s="92"/>
      <c r="I101" s="90"/>
      <c r="J101" s="91"/>
      <c r="K101" s="92"/>
      <c r="L101" s="198" t="str">
        <f>IF(AND(G100&lt;&gt;"",G102&lt;&gt;""),IF(OR(H100="",H102="",AND(H100=H102,OR(I100="",I102=""))),"OF1",IF(H100=H102,IF(I100&gt;I102,G100,G102),IF(H100&gt;H102,G100,G102))),"")</f>
        <v>OF1</v>
      </c>
      <c r="M101" s="69"/>
      <c r="N101" s="204"/>
      <c r="O101" s="424" t="s">
        <v>167</v>
      </c>
      <c r="P101" s="425"/>
      <c r="Q101" s="425"/>
      <c r="R101" s="425"/>
      <c r="S101" s="425"/>
      <c r="T101" s="425"/>
      <c r="U101" s="426"/>
      <c r="V101" s="233"/>
      <c r="W101" s="68"/>
      <c r="X101" s="68"/>
      <c r="Y101" s="68"/>
      <c r="Z101" s="68"/>
      <c r="AA101" s="68"/>
      <c r="AB101" s="68"/>
    </row>
    <row r="102" spans="2:28" ht="20.100000000000001" customHeight="1" x14ac:dyDescent="0.2">
      <c r="B102" s="421"/>
      <c r="C102" s="428"/>
      <c r="D102" s="428"/>
      <c r="E102" s="417"/>
      <c r="F102" s="92"/>
      <c r="G102" s="247" t="s">
        <v>207</v>
      </c>
      <c r="H102" s="116"/>
      <c r="I102" s="124"/>
      <c r="J102" s="96"/>
      <c r="K102" s="92"/>
      <c r="L102" s="92"/>
      <c r="M102" s="69"/>
      <c r="N102" s="69"/>
      <c r="O102" s="69"/>
      <c r="P102" s="69"/>
      <c r="Q102" s="69"/>
      <c r="R102" s="69"/>
      <c r="S102" s="69"/>
      <c r="T102" s="69"/>
      <c r="U102" s="69"/>
      <c r="V102" s="233"/>
      <c r="W102" s="68"/>
      <c r="X102" s="68"/>
      <c r="Y102" s="68"/>
      <c r="Z102" s="68"/>
      <c r="AA102" s="68"/>
      <c r="AB102" s="68"/>
    </row>
    <row r="103" spans="2:28" x14ac:dyDescent="0.2">
      <c r="B103" s="422"/>
      <c r="C103" s="429"/>
      <c r="D103" s="429"/>
      <c r="E103" s="417"/>
      <c r="F103" s="199"/>
      <c r="G103" s="201"/>
      <c r="H103" s="202"/>
      <c r="I103" s="203"/>
      <c r="J103" s="199"/>
      <c r="K103" s="199"/>
      <c r="L103" s="199"/>
      <c r="M103" s="205"/>
      <c r="N103" s="205"/>
      <c r="O103" s="205"/>
      <c r="P103" s="205"/>
      <c r="Q103" s="205"/>
      <c r="R103" s="205"/>
      <c r="S103" s="205"/>
      <c r="T103" s="205"/>
      <c r="U103" s="205"/>
      <c r="V103" s="235"/>
      <c r="W103" s="68"/>
      <c r="X103" s="68"/>
      <c r="Y103" s="68"/>
      <c r="Z103" s="68"/>
      <c r="AA103" s="68"/>
      <c r="AB103" s="68"/>
    </row>
    <row r="104" spans="2:28" ht="12.75" customHeight="1" x14ac:dyDescent="0.2">
      <c r="B104" s="420">
        <v>20</v>
      </c>
      <c r="C104" s="427" t="s">
        <v>202</v>
      </c>
      <c r="D104" s="430">
        <v>41899</v>
      </c>
      <c r="E104" s="416">
        <v>0.54166666666666663</v>
      </c>
      <c r="F104" s="197"/>
      <c r="G104" s="197"/>
      <c r="H104" s="197"/>
      <c r="I104" s="197"/>
      <c r="J104" s="197"/>
      <c r="K104" s="197"/>
      <c r="L104" s="92"/>
      <c r="M104" s="69"/>
      <c r="N104" s="69"/>
      <c r="O104" s="69"/>
      <c r="P104" s="69"/>
      <c r="Q104" s="69"/>
      <c r="R104" s="69"/>
      <c r="S104" s="69"/>
      <c r="T104" s="69"/>
      <c r="U104" s="69"/>
      <c r="V104" s="233"/>
      <c r="W104" s="68"/>
      <c r="X104" s="68"/>
      <c r="Y104" s="68"/>
      <c r="Z104" s="68"/>
      <c r="AA104" s="68"/>
      <c r="AB104" s="68"/>
    </row>
    <row r="105" spans="2:28" ht="20.100000000000001" customHeight="1" x14ac:dyDescent="0.2">
      <c r="B105" s="421"/>
      <c r="C105" s="428"/>
      <c r="D105" s="428"/>
      <c r="E105" s="417"/>
      <c r="F105" s="92"/>
      <c r="G105" s="115" t="s">
        <v>168</v>
      </c>
      <c r="H105" s="116"/>
      <c r="I105" s="117"/>
      <c r="J105" s="87"/>
      <c r="K105" s="92"/>
      <c r="L105" s="92"/>
      <c r="M105" s="69"/>
      <c r="N105" s="69"/>
      <c r="O105" s="69"/>
      <c r="P105" s="69"/>
      <c r="Q105" s="69"/>
      <c r="R105" s="69"/>
      <c r="S105" s="69"/>
      <c r="T105" s="69"/>
      <c r="U105" s="69"/>
      <c r="V105" s="233"/>
      <c r="W105" s="68"/>
      <c r="X105" s="68"/>
      <c r="Y105" s="68"/>
      <c r="Z105" s="68"/>
      <c r="AA105" s="68"/>
      <c r="AB105" s="68"/>
    </row>
    <row r="106" spans="2:28" ht="24.95" customHeight="1" x14ac:dyDescent="0.2">
      <c r="B106" s="421"/>
      <c r="C106" s="428"/>
      <c r="D106" s="428"/>
      <c r="E106" s="417"/>
      <c r="F106" s="194"/>
      <c r="G106" s="195"/>
      <c r="H106" s="92"/>
      <c r="I106" s="90"/>
      <c r="J106" s="91"/>
      <c r="K106" s="92"/>
      <c r="L106" s="198" t="str">
        <f>IF(AND(G105&lt;&gt;"",G107&lt;&gt;""),IF(OR(H105="",H107="",AND(H105=H107,OR(I105="",I107=""))),"OF1",IF(H105=H107,IF(I105&gt;I107,G105,G107),IF(H105&gt;H107,G105,G107))),"")</f>
        <v>OF1</v>
      </c>
      <c r="M106" s="69"/>
      <c r="N106" s="69"/>
      <c r="O106" s="424" t="s">
        <v>170</v>
      </c>
      <c r="P106" s="425"/>
      <c r="Q106" s="425"/>
      <c r="R106" s="425"/>
      <c r="S106" s="425"/>
      <c r="T106" s="425"/>
      <c r="U106" s="426"/>
      <c r="V106" s="233"/>
      <c r="W106" s="68"/>
      <c r="X106" s="68"/>
      <c r="Y106" s="68"/>
      <c r="Z106" s="68"/>
      <c r="AA106" s="68"/>
      <c r="AB106" s="68"/>
    </row>
    <row r="107" spans="2:28" ht="20.100000000000001" customHeight="1" x14ac:dyDescent="0.2">
      <c r="B107" s="421"/>
      <c r="C107" s="428"/>
      <c r="D107" s="428"/>
      <c r="E107" s="417"/>
      <c r="F107" s="92"/>
      <c r="G107" s="115" t="s">
        <v>169</v>
      </c>
      <c r="H107" s="116"/>
      <c r="I107" s="124"/>
      <c r="J107" s="96"/>
      <c r="K107" s="92"/>
      <c r="L107" s="92"/>
      <c r="M107" s="69"/>
      <c r="N107" s="69"/>
      <c r="O107" s="69"/>
      <c r="P107" s="69"/>
      <c r="Q107" s="69"/>
      <c r="R107" s="69"/>
      <c r="S107" s="69"/>
      <c r="T107" s="69"/>
      <c r="U107" s="69"/>
      <c r="V107" s="233"/>
      <c r="W107" s="68"/>
      <c r="X107" s="68"/>
      <c r="Y107" s="68"/>
      <c r="Z107" s="68"/>
      <c r="AA107" s="68"/>
      <c r="AB107" s="68"/>
    </row>
    <row r="108" spans="2:28" ht="12.75" customHeight="1" x14ac:dyDescent="0.2">
      <c r="B108" s="422"/>
      <c r="C108" s="429"/>
      <c r="D108" s="429"/>
      <c r="E108" s="417"/>
      <c r="F108" s="199"/>
      <c r="G108" s="201"/>
      <c r="H108" s="202"/>
      <c r="I108" s="203"/>
      <c r="J108" s="199"/>
      <c r="K108" s="199"/>
      <c r="L108" s="199"/>
      <c r="M108" s="205"/>
      <c r="N108" s="205"/>
      <c r="O108" s="205"/>
      <c r="P108" s="205"/>
      <c r="Q108" s="205"/>
      <c r="R108" s="205"/>
      <c r="S108" s="205"/>
      <c r="T108" s="205"/>
      <c r="U108" s="205"/>
      <c r="V108" s="235"/>
      <c r="W108" s="68"/>
      <c r="X108" s="68"/>
      <c r="Y108" s="68"/>
      <c r="Z108" s="68"/>
      <c r="AA108" s="68"/>
      <c r="AB108" s="68"/>
    </row>
    <row r="109" spans="2:28" x14ac:dyDescent="0.2">
      <c r="B109" s="420">
        <v>21</v>
      </c>
      <c r="C109" s="427" t="s">
        <v>202</v>
      </c>
      <c r="D109" s="430">
        <v>41892</v>
      </c>
      <c r="E109" s="416">
        <v>0.45833333333333331</v>
      </c>
      <c r="F109" s="197"/>
      <c r="G109" s="197"/>
      <c r="H109" s="197"/>
      <c r="I109" s="197"/>
      <c r="J109" s="197"/>
      <c r="K109" s="197"/>
      <c r="L109" s="92"/>
      <c r="M109" s="69"/>
      <c r="N109" s="69"/>
      <c r="O109" s="69"/>
      <c r="P109" s="69"/>
      <c r="Q109" s="69"/>
      <c r="R109" s="69"/>
      <c r="S109" s="69"/>
      <c r="T109" s="69"/>
      <c r="U109" s="69"/>
      <c r="V109" s="233"/>
      <c r="W109" s="68"/>
      <c r="X109" s="68"/>
      <c r="Y109" s="68"/>
      <c r="Z109" s="68"/>
      <c r="AA109" s="68"/>
      <c r="AB109" s="68"/>
    </row>
    <row r="110" spans="2:28" ht="20.100000000000001" customHeight="1" x14ac:dyDescent="0.2">
      <c r="B110" s="421"/>
      <c r="C110" s="428"/>
      <c r="D110" s="428"/>
      <c r="E110" s="417"/>
      <c r="F110" s="92"/>
      <c r="G110" s="115" t="s">
        <v>171</v>
      </c>
      <c r="H110" s="116"/>
      <c r="I110" s="117"/>
      <c r="J110" s="87"/>
      <c r="K110" s="92"/>
      <c r="L110" s="92"/>
      <c r="M110" s="69"/>
      <c r="N110" s="69"/>
      <c r="O110" s="69"/>
      <c r="P110" s="69"/>
      <c r="Q110" s="69"/>
      <c r="R110" s="69"/>
      <c r="S110" s="69"/>
      <c r="T110" s="69"/>
      <c r="U110" s="69"/>
      <c r="V110" s="233"/>
      <c r="W110" s="68"/>
      <c r="X110" s="68"/>
      <c r="Y110" s="68"/>
      <c r="Z110" s="68"/>
      <c r="AA110" s="68"/>
      <c r="AB110" s="68"/>
    </row>
    <row r="111" spans="2:28" ht="24.95" customHeight="1" x14ac:dyDescent="0.2">
      <c r="B111" s="421"/>
      <c r="C111" s="428"/>
      <c r="D111" s="428"/>
      <c r="E111" s="417"/>
      <c r="F111" s="194"/>
      <c r="G111" s="195"/>
      <c r="H111" s="92"/>
      <c r="I111" s="90"/>
      <c r="J111" s="91"/>
      <c r="K111" s="92"/>
      <c r="L111" s="198" t="str">
        <f>IF(AND(G110&lt;&gt;"",G112&lt;&gt;""),IF(OR(H110="",H112="",AND(H110=H112,OR(I110="",I112=""))),"OF1",IF(H110=H112,IF(I110&gt;I112,G110,G112),IF(H110&gt;H112,G110,G112))),"")</f>
        <v>OF1</v>
      </c>
      <c r="M111" s="69"/>
      <c r="N111" s="69"/>
      <c r="O111" s="424" t="s">
        <v>173</v>
      </c>
      <c r="P111" s="425"/>
      <c r="Q111" s="425"/>
      <c r="R111" s="425"/>
      <c r="S111" s="425"/>
      <c r="T111" s="425"/>
      <c r="U111" s="426"/>
      <c r="V111" s="233"/>
      <c r="W111" s="68"/>
      <c r="X111" s="68"/>
      <c r="Y111" s="68"/>
      <c r="Z111" s="68"/>
      <c r="AA111" s="68"/>
      <c r="AB111" s="68"/>
    </row>
    <row r="112" spans="2:28" ht="20.100000000000001" customHeight="1" x14ac:dyDescent="0.2">
      <c r="B112" s="421"/>
      <c r="C112" s="428"/>
      <c r="D112" s="428"/>
      <c r="E112" s="417"/>
      <c r="F112" s="92"/>
      <c r="G112" s="115" t="s">
        <v>172</v>
      </c>
      <c r="H112" s="116"/>
      <c r="I112" s="124"/>
      <c r="J112" s="96"/>
      <c r="K112" s="92"/>
      <c r="L112" s="92"/>
      <c r="M112" s="69"/>
      <c r="N112" s="69"/>
      <c r="O112" s="69"/>
      <c r="P112" s="69"/>
      <c r="Q112" s="69"/>
      <c r="R112" s="69"/>
      <c r="S112" s="69"/>
      <c r="T112" s="69"/>
      <c r="U112" s="69"/>
      <c r="V112" s="233"/>
      <c r="W112" s="68"/>
      <c r="X112" s="68"/>
      <c r="Y112" s="68"/>
      <c r="Z112" s="68"/>
      <c r="AA112" s="68"/>
      <c r="AB112" s="68"/>
    </row>
    <row r="113" spans="2:28" x14ac:dyDescent="0.2">
      <c r="B113" s="422"/>
      <c r="C113" s="429"/>
      <c r="D113" s="429"/>
      <c r="E113" s="417"/>
      <c r="F113" s="199"/>
      <c r="G113" s="201"/>
      <c r="H113" s="202"/>
      <c r="I113" s="203"/>
      <c r="J113" s="199"/>
      <c r="K113" s="199"/>
      <c r="L113" s="199"/>
      <c r="M113" s="205"/>
      <c r="N113" s="205"/>
      <c r="O113" s="205"/>
      <c r="P113" s="205"/>
      <c r="Q113" s="205"/>
      <c r="R113" s="205"/>
      <c r="S113" s="205"/>
      <c r="T113" s="205"/>
      <c r="U113" s="205"/>
      <c r="V113" s="235"/>
      <c r="W113" s="68"/>
      <c r="X113" s="68"/>
      <c r="Y113" s="68"/>
      <c r="Z113" s="68"/>
      <c r="AA113" s="68"/>
      <c r="AB113" s="68"/>
    </row>
    <row r="114" spans="2:28" x14ac:dyDescent="0.2">
      <c r="B114" s="420">
        <v>22</v>
      </c>
      <c r="C114" s="427" t="s">
        <v>202</v>
      </c>
      <c r="D114" s="430">
        <v>41898</v>
      </c>
      <c r="E114" s="416">
        <v>0.58333333333333337</v>
      </c>
      <c r="F114" s="197"/>
      <c r="G114" s="197"/>
      <c r="H114" s="197"/>
      <c r="I114" s="197"/>
      <c r="J114" s="197"/>
      <c r="K114" s="197"/>
      <c r="L114" s="92"/>
      <c r="M114" s="69"/>
      <c r="N114" s="69"/>
      <c r="O114" s="69"/>
      <c r="P114" s="69"/>
      <c r="Q114" s="69"/>
      <c r="R114" s="69"/>
      <c r="S114" s="69"/>
      <c r="T114" s="69"/>
      <c r="U114" s="69"/>
      <c r="V114" s="233"/>
      <c r="W114" s="68"/>
      <c r="X114" s="68"/>
      <c r="Y114" s="68"/>
      <c r="Z114" s="68"/>
      <c r="AA114" s="68"/>
      <c r="AB114" s="68"/>
    </row>
    <row r="115" spans="2:28" ht="20.100000000000001" customHeight="1" x14ac:dyDescent="0.2">
      <c r="B115" s="421"/>
      <c r="C115" s="428"/>
      <c r="D115" s="428"/>
      <c r="E115" s="417"/>
      <c r="F115" s="92"/>
      <c r="G115" s="115" t="s">
        <v>174</v>
      </c>
      <c r="H115" s="116"/>
      <c r="I115" s="117"/>
      <c r="J115" s="87"/>
      <c r="K115" s="92"/>
      <c r="L115" s="92"/>
      <c r="M115" s="69"/>
      <c r="N115" s="69"/>
      <c r="O115" s="69"/>
      <c r="P115" s="69"/>
      <c r="Q115" s="69"/>
      <c r="R115" s="69"/>
      <c r="S115" s="69"/>
      <c r="T115" s="69"/>
      <c r="U115" s="69"/>
      <c r="V115" s="233"/>
      <c r="W115" s="68"/>
      <c r="X115" s="68"/>
      <c r="Y115" s="68"/>
      <c r="Z115" s="68"/>
      <c r="AA115" s="68"/>
      <c r="AB115" s="68"/>
    </row>
    <row r="116" spans="2:28" ht="24.95" customHeight="1" x14ac:dyDescent="0.2">
      <c r="B116" s="421"/>
      <c r="C116" s="428"/>
      <c r="D116" s="428"/>
      <c r="E116" s="417"/>
      <c r="F116" s="194"/>
      <c r="G116" s="195"/>
      <c r="H116" s="92"/>
      <c r="I116" s="90"/>
      <c r="J116" s="91"/>
      <c r="K116" s="92"/>
      <c r="L116" s="198" t="str">
        <f>IF(AND(G115&lt;&gt;"",G117&lt;&gt;""),IF(OR(H115="",H117="",AND(H115=H117,OR(I115="",I117=""))),"OF1",IF(H115=H117,IF(I115&gt;I117,G115,G117),IF(H115&gt;H117,G115,G117))),"")</f>
        <v>OF1</v>
      </c>
      <c r="M116" s="69"/>
      <c r="N116" s="69"/>
      <c r="O116" s="424" t="s">
        <v>176</v>
      </c>
      <c r="P116" s="425"/>
      <c r="Q116" s="425"/>
      <c r="R116" s="425"/>
      <c r="S116" s="425"/>
      <c r="T116" s="425"/>
      <c r="U116" s="426"/>
      <c r="V116" s="233"/>
      <c r="W116" s="68"/>
      <c r="X116" s="68"/>
      <c r="Y116" s="68"/>
      <c r="Z116" s="68"/>
      <c r="AA116" s="68"/>
      <c r="AB116" s="68"/>
    </row>
    <row r="117" spans="2:28" ht="20.100000000000001" customHeight="1" x14ac:dyDescent="0.2">
      <c r="B117" s="421"/>
      <c r="C117" s="428"/>
      <c r="D117" s="428"/>
      <c r="E117" s="417"/>
      <c r="F117" s="92"/>
      <c r="G117" s="115" t="s">
        <v>175</v>
      </c>
      <c r="H117" s="116"/>
      <c r="I117" s="124"/>
      <c r="J117" s="96"/>
      <c r="K117" s="92"/>
      <c r="L117" s="92"/>
      <c r="M117" s="69"/>
      <c r="N117" s="69"/>
      <c r="O117" s="69"/>
      <c r="P117" s="69"/>
      <c r="Q117" s="69"/>
      <c r="R117" s="69"/>
      <c r="S117" s="69"/>
      <c r="T117" s="69"/>
      <c r="U117" s="69"/>
      <c r="V117" s="233"/>
      <c r="W117" s="68"/>
      <c r="X117" s="68"/>
      <c r="Y117" s="68"/>
      <c r="Z117" s="68"/>
      <c r="AA117" s="68"/>
      <c r="AB117" s="68"/>
    </row>
    <row r="118" spans="2:28" x14ac:dyDescent="0.2">
      <c r="B118" s="422"/>
      <c r="C118" s="429"/>
      <c r="D118" s="429"/>
      <c r="E118" s="417"/>
      <c r="F118" s="199"/>
      <c r="G118" s="201"/>
      <c r="H118" s="202"/>
      <c r="I118" s="203"/>
      <c r="J118" s="199"/>
      <c r="K118" s="199"/>
      <c r="L118" s="199"/>
      <c r="M118" s="205"/>
      <c r="N118" s="205"/>
      <c r="O118" s="205"/>
      <c r="P118" s="205"/>
      <c r="Q118" s="205"/>
      <c r="R118" s="205"/>
      <c r="S118" s="205"/>
      <c r="T118" s="205"/>
      <c r="U118" s="205"/>
      <c r="V118" s="235"/>
      <c r="W118" s="68"/>
      <c r="X118" s="68"/>
      <c r="Y118" s="68"/>
      <c r="Z118" s="68"/>
      <c r="AA118" s="68"/>
      <c r="AB118" s="68"/>
    </row>
    <row r="119" spans="2:28" x14ac:dyDescent="0.2">
      <c r="B119" s="420">
        <v>23</v>
      </c>
      <c r="C119" s="427" t="s">
        <v>202</v>
      </c>
      <c r="D119" s="430">
        <v>41892</v>
      </c>
      <c r="E119" s="416" t="s">
        <v>208</v>
      </c>
      <c r="F119" s="197"/>
      <c r="G119" s="197"/>
      <c r="H119" s="197"/>
      <c r="I119" s="197"/>
      <c r="J119" s="197"/>
      <c r="K119" s="197"/>
      <c r="L119" s="92"/>
      <c r="M119" s="69"/>
      <c r="N119" s="69"/>
      <c r="O119" s="69"/>
      <c r="P119" s="69"/>
      <c r="Q119" s="69"/>
      <c r="R119" s="69"/>
      <c r="S119" s="69"/>
      <c r="T119" s="69"/>
      <c r="U119" s="69"/>
      <c r="V119" s="233"/>
      <c r="W119" s="68"/>
      <c r="X119" s="68"/>
      <c r="Y119" s="68"/>
      <c r="Z119" s="68"/>
      <c r="AA119" s="68"/>
      <c r="AB119" s="68"/>
    </row>
    <row r="120" spans="2:28" ht="20.100000000000001" customHeight="1" x14ac:dyDescent="0.2">
      <c r="B120" s="421"/>
      <c r="C120" s="428"/>
      <c r="D120" s="428"/>
      <c r="E120" s="417"/>
      <c r="F120" s="92"/>
      <c r="G120" s="115" t="s">
        <v>209</v>
      </c>
      <c r="H120" s="116"/>
      <c r="I120" s="117"/>
      <c r="J120" s="87"/>
      <c r="K120" s="92"/>
      <c r="L120" s="92"/>
      <c r="M120" s="69"/>
      <c r="N120" s="69"/>
      <c r="O120" s="69"/>
      <c r="P120" s="69"/>
      <c r="Q120" s="69"/>
      <c r="R120" s="69"/>
      <c r="S120" s="69"/>
      <c r="T120" s="69"/>
      <c r="U120" s="69"/>
      <c r="V120" s="233"/>
      <c r="W120" s="68"/>
      <c r="X120" s="68"/>
      <c r="Y120" s="68"/>
      <c r="Z120" s="68"/>
      <c r="AA120" s="68"/>
      <c r="AB120" s="68"/>
    </row>
    <row r="121" spans="2:28" ht="24.95" customHeight="1" x14ac:dyDescent="0.2">
      <c r="B121" s="421"/>
      <c r="C121" s="428"/>
      <c r="D121" s="428"/>
      <c r="E121" s="417"/>
      <c r="F121" s="194"/>
      <c r="G121" s="195"/>
      <c r="H121" s="92"/>
      <c r="I121" s="90"/>
      <c r="J121" s="91"/>
      <c r="K121" s="92"/>
      <c r="L121" s="198" t="str">
        <f>IF(AND(G120&lt;&gt;"",G122&lt;&gt;""),IF(OR(H120="",H122="",AND(H120=H122,OR(I120="",I122=""))),"OF1",IF(H120=H122,IF(I120&gt;I122,G120,G122),IF(H120&gt;H122,G120,G122))),"")</f>
        <v>OF1</v>
      </c>
      <c r="M121" s="69"/>
      <c r="N121" s="69"/>
      <c r="O121" s="424" t="s">
        <v>177</v>
      </c>
      <c r="P121" s="425"/>
      <c r="Q121" s="425"/>
      <c r="R121" s="425"/>
      <c r="S121" s="425"/>
      <c r="T121" s="425"/>
      <c r="U121" s="426"/>
      <c r="V121" s="233"/>
      <c r="W121" s="68"/>
      <c r="X121" s="68"/>
      <c r="Y121" s="68"/>
      <c r="Z121" s="68"/>
      <c r="AA121" s="68"/>
      <c r="AB121" s="68"/>
    </row>
    <row r="122" spans="2:28" ht="20.100000000000001" customHeight="1" x14ac:dyDescent="0.2">
      <c r="B122" s="421"/>
      <c r="C122" s="428"/>
      <c r="D122" s="428"/>
      <c r="E122" s="417"/>
      <c r="F122" s="92"/>
      <c r="G122" s="115" t="s">
        <v>210</v>
      </c>
      <c r="H122" s="116"/>
      <c r="I122" s="124"/>
      <c r="J122" s="96"/>
      <c r="K122" s="92"/>
      <c r="L122" s="92"/>
      <c r="M122" s="69"/>
      <c r="N122" s="69"/>
      <c r="O122" s="69"/>
      <c r="P122" s="69"/>
      <c r="Q122" s="69"/>
      <c r="R122" s="69"/>
      <c r="S122" s="69"/>
      <c r="T122" s="69"/>
      <c r="U122" s="69"/>
      <c r="V122" s="233"/>
      <c r="W122" s="68"/>
      <c r="X122" s="68"/>
      <c r="Y122" s="68"/>
      <c r="Z122" s="68"/>
      <c r="AA122" s="68"/>
      <c r="AB122" s="68"/>
    </row>
    <row r="123" spans="2:28" x14ac:dyDescent="0.2">
      <c r="B123" s="422"/>
      <c r="C123" s="429"/>
      <c r="D123" s="429"/>
      <c r="E123" s="417"/>
      <c r="F123" s="199"/>
      <c r="G123" s="201"/>
      <c r="H123" s="202"/>
      <c r="I123" s="203"/>
      <c r="J123" s="199"/>
      <c r="K123" s="199"/>
      <c r="L123" s="199"/>
      <c r="M123" s="205"/>
      <c r="N123" s="205"/>
      <c r="O123" s="205"/>
      <c r="P123" s="205"/>
      <c r="Q123" s="205"/>
      <c r="R123" s="205"/>
      <c r="S123" s="205"/>
      <c r="T123" s="205"/>
      <c r="U123" s="205"/>
      <c r="V123" s="235"/>
      <c r="W123" s="68"/>
      <c r="X123" s="68"/>
      <c r="Y123" s="68"/>
      <c r="Z123" s="68"/>
      <c r="AA123" s="68"/>
      <c r="AB123" s="68"/>
    </row>
    <row r="124" spans="2:28" x14ac:dyDescent="0.2">
      <c r="B124" s="420">
        <v>24</v>
      </c>
      <c r="C124" s="427" t="s">
        <v>202</v>
      </c>
      <c r="D124" s="430">
        <v>41898</v>
      </c>
      <c r="E124" s="416" t="s">
        <v>208</v>
      </c>
      <c r="F124" s="197"/>
      <c r="G124" s="197"/>
      <c r="H124" s="197"/>
      <c r="I124" s="197"/>
      <c r="J124" s="197"/>
      <c r="K124" s="197"/>
      <c r="L124" s="92"/>
      <c r="M124" s="69"/>
      <c r="N124" s="69"/>
      <c r="O124" s="69"/>
      <c r="P124" s="69"/>
      <c r="Q124" s="69"/>
      <c r="R124" s="69"/>
      <c r="S124" s="69"/>
      <c r="T124" s="69"/>
      <c r="U124" s="69"/>
      <c r="V124" s="233"/>
      <c r="W124" s="68"/>
      <c r="X124" s="68"/>
      <c r="Y124" s="68"/>
      <c r="Z124" s="68"/>
      <c r="AA124" s="68"/>
      <c r="AB124" s="68"/>
    </row>
    <row r="125" spans="2:28" ht="20.100000000000001" customHeight="1" x14ac:dyDescent="0.2">
      <c r="B125" s="421"/>
      <c r="C125" s="428"/>
      <c r="D125" s="428"/>
      <c r="E125" s="417"/>
      <c r="F125" s="92"/>
      <c r="G125" s="115" t="s">
        <v>178</v>
      </c>
      <c r="H125" s="116"/>
      <c r="I125" s="117"/>
      <c r="J125" s="87"/>
      <c r="K125" s="92"/>
      <c r="L125" s="92"/>
      <c r="M125" s="69"/>
      <c r="N125" s="69"/>
      <c r="O125" s="69"/>
      <c r="P125" s="69"/>
      <c r="Q125" s="69"/>
      <c r="R125" s="69"/>
      <c r="S125" s="69"/>
      <c r="T125" s="69"/>
      <c r="U125" s="69"/>
      <c r="V125" s="233"/>
      <c r="W125" s="68"/>
      <c r="X125" s="68"/>
      <c r="Y125" s="68"/>
      <c r="Z125" s="68"/>
      <c r="AA125" s="68"/>
      <c r="AB125" s="68"/>
    </row>
    <row r="126" spans="2:28" ht="24.95" customHeight="1" x14ac:dyDescent="0.2">
      <c r="B126" s="421"/>
      <c r="C126" s="428"/>
      <c r="D126" s="428"/>
      <c r="E126" s="417"/>
      <c r="F126" s="194"/>
      <c r="G126" s="195"/>
      <c r="H126" s="92"/>
      <c r="I126" s="90"/>
      <c r="J126" s="91"/>
      <c r="K126" s="92"/>
      <c r="L126" s="198" t="str">
        <f>IF(AND(G125&lt;&gt;"",G127&lt;&gt;""),IF(OR(H125="",H127="",AND(H125=H127,OR(I125="",I127=""))),"OF1",IF(H125=H127,IF(I125&gt;I127,G125,G127),IF(H125&gt;H127,G125,G127))),"")</f>
        <v>OF1</v>
      </c>
      <c r="M126" s="69"/>
      <c r="N126" s="69"/>
      <c r="O126" s="424" t="s">
        <v>179</v>
      </c>
      <c r="P126" s="425"/>
      <c r="Q126" s="425"/>
      <c r="R126" s="425"/>
      <c r="S126" s="425"/>
      <c r="T126" s="425"/>
      <c r="U126" s="426"/>
      <c r="V126" s="233"/>
      <c r="W126" s="68"/>
      <c r="X126" s="68"/>
      <c r="Y126" s="68"/>
      <c r="Z126" s="68"/>
      <c r="AA126" s="68"/>
      <c r="AB126" s="68"/>
    </row>
    <row r="127" spans="2:28" ht="20.100000000000001" customHeight="1" x14ac:dyDescent="0.2">
      <c r="B127" s="421"/>
      <c r="C127" s="428"/>
      <c r="D127" s="428"/>
      <c r="E127" s="417"/>
      <c r="F127" s="92"/>
      <c r="G127" s="115" t="s">
        <v>211</v>
      </c>
      <c r="H127" s="116"/>
      <c r="I127" s="124"/>
      <c r="J127" s="96"/>
      <c r="K127" s="92"/>
      <c r="L127" s="92"/>
      <c r="M127" s="69"/>
      <c r="N127" s="69"/>
      <c r="O127" s="69"/>
      <c r="P127" s="69"/>
      <c r="Q127" s="69"/>
      <c r="R127" s="69"/>
      <c r="S127" s="69"/>
      <c r="T127" s="69"/>
      <c r="U127" s="69"/>
      <c r="V127" s="233"/>
      <c r="W127" s="68"/>
      <c r="X127" s="68"/>
      <c r="Y127" s="68"/>
      <c r="Z127" s="68"/>
      <c r="AA127" s="68"/>
      <c r="AB127" s="68"/>
    </row>
    <row r="128" spans="2:28" x14ac:dyDescent="0.2">
      <c r="B128" s="422"/>
      <c r="C128" s="429"/>
      <c r="D128" s="429"/>
      <c r="E128" s="417"/>
      <c r="F128" s="199"/>
      <c r="G128" s="201"/>
      <c r="H128" s="202"/>
      <c r="I128" s="203"/>
      <c r="J128" s="199"/>
      <c r="K128" s="199"/>
      <c r="L128" s="199"/>
      <c r="M128" s="205"/>
      <c r="N128" s="205"/>
      <c r="O128" s="205"/>
      <c r="P128" s="205"/>
      <c r="Q128" s="205"/>
      <c r="R128" s="205"/>
      <c r="S128" s="205"/>
      <c r="T128" s="205"/>
      <c r="U128" s="205"/>
      <c r="V128" s="235"/>
      <c r="W128" s="68"/>
      <c r="X128" s="68"/>
      <c r="Y128" s="68"/>
      <c r="Z128" s="68"/>
      <c r="AA128" s="68"/>
      <c r="AB128" s="68"/>
    </row>
    <row r="129" spans="2:28" x14ac:dyDescent="0.2">
      <c r="B129" s="420">
        <v>25</v>
      </c>
      <c r="C129" s="427" t="s">
        <v>202</v>
      </c>
      <c r="D129" s="430">
        <v>41898</v>
      </c>
      <c r="E129" s="416">
        <v>0.54166666666666663</v>
      </c>
      <c r="F129" s="197"/>
      <c r="G129" s="197"/>
      <c r="H129" s="197"/>
      <c r="I129" s="197"/>
      <c r="J129" s="197"/>
      <c r="K129" s="197"/>
      <c r="L129" s="92"/>
      <c r="M129" s="69"/>
      <c r="N129" s="69"/>
      <c r="O129" s="69"/>
      <c r="P129" s="69"/>
      <c r="Q129" s="69"/>
      <c r="R129" s="69"/>
      <c r="S129" s="69"/>
      <c r="T129" s="69"/>
      <c r="U129" s="69"/>
      <c r="V129" s="233"/>
      <c r="W129" s="68"/>
      <c r="X129" s="68"/>
      <c r="Y129" s="68"/>
      <c r="Z129" s="68"/>
      <c r="AA129" s="68"/>
      <c r="AB129" s="68"/>
    </row>
    <row r="130" spans="2:28" ht="20.100000000000001" customHeight="1" x14ac:dyDescent="0.2">
      <c r="B130" s="421"/>
      <c r="C130" s="428"/>
      <c r="D130" s="428"/>
      <c r="E130" s="417"/>
      <c r="F130" s="92"/>
      <c r="G130" s="115" t="s">
        <v>180</v>
      </c>
      <c r="H130" s="116"/>
      <c r="I130" s="117"/>
      <c r="J130" s="87"/>
      <c r="K130" s="92"/>
      <c r="L130" s="92"/>
      <c r="M130" s="69"/>
      <c r="N130" s="69"/>
      <c r="O130" s="69"/>
      <c r="P130" s="69"/>
      <c r="Q130" s="69"/>
      <c r="R130" s="69"/>
      <c r="S130" s="69"/>
      <c r="T130" s="69"/>
      <c r="U130" s="69"/>
      <c r="V130" s="233"/>
      <c r="W130" s="68"/>
      <c r="X130" s="68"/>
      <c r="Y130" s="68"/>
      <c r="Z130" s="68"/>
      <c r="AA130" s="68"/>
      <c r="AB130" s="68"/>
    </row>
    <row r="131" spans="2:28" ht="24.95" customHeight="1" x14ac:dyDescent="0.2">
      <c r="B131" s="421"/>
      <c r="C131" s="428"/>
      <c r="D131" s="428"/>
      <c r="E131" s="417"/>
      <c r="F131" s="194"/>
      <c r="G131" s="195"/>
      <c r="H131" s="92"/>
      <c r="I131" s="90"/>
      <c r="J131" s="91"/>
      <c r="K131" s="92"/>
      <c r="L131" s="198" t="str">
        <f>IF(AND(G130&lt;&gt;"",G132&lt;&gt;""),IF(OR(H130="",H132="",AND(H130=H132,OR(I130="",I132=""))),"OF1",IF(H130=H132,IF(I130&gt;I132,G130,G132),IF(H130&gt;H132,G130,G132))),"")</f>
        <v>OF1</v>
      </c>
      <c r="M131" s="69"/>
      <c r="N131" s="69"/>
      <c r="O131" s="424" t="s">
        <v>181</v>
      </c>
      <c r="P131" s="425"/>
      <c r="Q131" s="425"/>
      <c r="R131" s="425"/>
      <c r="S131" s="425"/>
      <c r="T131" s="425"/>
      <c r="U131" s="426"/>
      <c r="V131" s="233"/>
      <c r="W131" s="68"/>
      <c r="X131" s="68"/>
      <c r="Y131" s="68"/>
      <c r="Z131" s="68"/>
      <c r="AA131" s="68"/>
      <c r="AB131" s="68"/>
    </row>
    <row r="132" spans="2:28" ht="20.100000000000001" customHeight="1" x14ac:dyDescent="0.2">
      <c r="B132" s="421"/>
      <c r="C132" s="428"/>
      <c r="D132" s="428"/>
      <c r="E132" s="417"/>
      <c r="F132" s="92"/>
      <c r="G132" s="115" t="s">
        <v>192</v>
      </c>
      <c r="H132" s="116"/>
      <c r="I132" s="124"/>
      <c r="J132" s="96"/>
      <c r="K132" s="92"/>
      <c r="L132" s="92"/>
      <c r="M132" s="69"/>
      <c r="N132" s="69"/>
      <c r="O132" s="69"/>
      <c r="P132" s="69"/>
      <c r="Q132" s="69"/>
      <c r="R132" s="69"/>
      <c r="S132" s="69"/>
      <c r="T132" s="69"/>
      <c r="U132" s="69"/>
      <c r="V132" s="233"/>
      <c r="W132" s="68"/>
      <c r="X132" s="68"/>
      <c r="Y132" s="68"/>
      <c r="Z132" s="68"/>
      <c r="AA132" s="68"/>
      <c r="AB132" s="68"/>
    </row>
    <row r="133" spans="2:28" x14ac:dyDescent="0.2">
      <c r="B133" s="422"/>
      <c r="C133" s="429"/>
      <c r="D133" s="429"/>
      <c r="E133" s="417"/>
      <c r="F133" s="199"/>
      <c r="G133" s="201"/>
      <c r="H133" s="202"/>
      <c r="I133" s="203"/>
      <c r="J133" s="199"/>
      <c r="K133" s="199"/>
      <c r="L133" s="199"/>
      <c r="M133" s="205"/>
      <c r="N133" s="205"/>
      <c r="O133" s="205"/>
      <c r="P133" s="205"/>
      <c r="Q133" s="205"/>
      <c r="R133" s="205"/>
      <c r="S133" s="205"/>
      <c r="T133" s="205"/>
      <c r="U133" s="205"/>
      <c r="V133" s="235"/>
      <c r="W133" s="68"/>
      <c r="X133" s="68"/>
      <c r="Y133" s="68"/>
      <c r="Z133" s="68"/>
      <c r="AA133" s="68"/>
      <c r="AB133" s="68"/>
    </row>
    <row r="134" spans="2:28" x14ac:dyDescent="0.2">
      <c r="B134" s="420">
        <v>26</v>
      </c>
      <c r="C134" s="427" t="s">
        <v>202</v>
      </c>
      <c r="D134" s="430">
        <v>41898</v>
      </c>
      <c r="E134" s="416">
        <v>0.45833333333333331</v>
      </c>
      <c r="F134" s="197"/>
      <c r="G134" s="197"/>
      <c r="H134" s="197"/>
      <c r="I134" s="197"/>
      <c r="J134" s="197"/>
      <c r="K134" s="197"/>
      <c r="L134" s="92"/>
      <c r="M134" s="69"/>
      <c r="N134" s="69"/>
      <c r="O134" s="69"/>
      <c r="P134" s="69"/>
      <c r="Q134" s="69"/>
      <c r="R134" s="69"/>
      <c r="S134" s="69"/>
      <c r="T134" s="69"/>
      <c r="U134" s="69"/>
      <c r="V134" s="233"/>
      <c r="W134" s="68"/>
      <c r="X134" s="68"/>
      <c r="Y134" s="68"/>
      <c r="Z134" s="68"/>
      <c r="AA134" s="68"/>
      <c r="AB134" s="68"/>
    </row>
    <row r="135" spans="2:28" ht="20.100000000000001" customHeight="1" x14ac:dyDescent="0.2">
      <c r="B135" s="421"/>
      <c r="C135" s="428"/>
      <c r="D135" s="428"/>
      <c r="E135" s="417"/>
      <c r="F135" s="92"/>
      <c r="G135" s="115" t="s">
        <v>182</v>
      </c>
      <c r="H135" s="116"/>
      <c r="I135" s="117"/>
      <c r="J135" s="87"/>
      <c r="K135" s="92"/>
      <c r="L135" s="92"/>
      <c r="M135" s="69"/>
      <c r="N135" s="69"/>
      <c r="O135" s="69"/>
      <c r="P135" s="69"/>
      <c r="Q135" s="69"/>
      <c r="R135" s="69"/>
      <c r="S135" s="69"/>
      <c r="T135" s="69"/>
      <c r="U135" s="69"/>
      <c r="V135" s="233"/>
      <c r="W135" s="68"/>
      <c r="X135" s="68"/>
      <c r="Y135" s="68"/>
      <c r="Z135" s="68"/>
      <c r="AA135" s="68"/>
      <c r="AB135" s="68"/>
    </row>
    <row r="136" spans="2:28" ht="24.95" customHeight="1" x14ac:dyDescent="0.2">
      <c r="B136" s="421"/>
      <c r="C136" s="428"/>
      <c r="D136" s="428"/>
      <c r="E136" s="417"/>
      <c r="F136" s="194"/>
      <c r="G136" s="195"/>
      <c r="H136" s="92"/>
      <c r="I136" s="90"/>
      <c r="J136" s="91"/>
      <c r="K136" s="92"/>
      <c r="L136" s="198" t="str">
        <f>IF(AND(G135&lt;&gt;"",G137&lt;&gt;""),IF(OR(H135="",H137="",AND(H135=H137,OR(I135="",I137=""))),"OF1",IF(H135=H137,IF(I135&gt;I137,G135,G137),IF(H135&gt;H137,G135,G137))),"")</f>
        <v>OF1</v>
      </c>
      <c r="M136" s="69"/>
      <c r="N136" s="69"/>
      <c r="O136" s="424" t="s">
        <v>184</v>
      </c>
      <c r="P136" s="425"/>
      <c r="Q136" s="425"/>
      <c r="R136" s="425"/>
      <c r="S136" s="425"/>
      <c r="T136" s="425"/>
      <c r="U136" s="426"/>
      <c r="V136" s="233"/>
      <c r="W136" s="68"/>
      <c r="X136" s="68"/>
      <c r="Y136" s="68"/>
      <c r="Z136" s="68"/>
      <c r="AA136" s="68"/>
      <c r="AB136" s="68"/>
    </row>
    <row r="137" spans="2:28" ht="20.100000000000001" customHeight="1" x14ac:dyDescent="0.2">
      <c r="B137" s="421"/>
      <c r="C137" s="428"/>
      <c r="D137" s="428"/>
      <c r="E137" s="417"/>
      <c r="F137" s="92"/>
      <c r="G137" s="115" t="s">
        <v>183</v>
      </c>
      <c r="H137" s="116"/>
      <c r="I137" s="124"/>
      <c r="J137" s="96"/>
      <c r="K137" s="92"/>
      <c r="L137" s="92"/>
      <c r="M137" s="69"/>
      <c r="N137" s="69"/>
      <c r="O137" s="69"/>
      <c r="P137" s="69"/>
      <c r="Q137" s="69"/>
      <c r="R137" s="69"/>
      <c r="S137" s="69"/>
      <c r="T137" s="69"/>
      <c r="U137" s="69"/>
      <c r="V137" s="233"/>
      <c r="W137" s="68"/>
      <c r="X137" s="68"/>
      <c r="Y137" s="68"/>
      <c r="Z137" s="68"/>
      <c r="AA137" s="68"/>
      <c r="AB137" s="68"/>
    </row>
    <row r="138" spans="2:28" x14ac:dyDescent="0.2">
      <c r="B138" s="422"/>
      <c r="C138" s="429"/>
      <c r="D138" s="429"/>
      <c r="E138" s="417"/>
      <c r="F138" s="199"/>
      <c r="G138" s="201"/>
      <c r="H138" s="202"/>
      <c r="I138" s="203"/>
      <c r="J138" s="199"/>
      <c r="K138" s="199"/>
      <c r="L138" s="199"/>
      <c r="M138" s="205"/>
      <c r="N138" s="205"/>
      <c r="O138" s="205"/>
      <c r="P138" s="205"/>
      <c r="Q138" s="205"/>
      <c r="R138" s="205"/>
      <c r="S138" s="205"/>
      <c r="T138" s="205"/>
      <c r="U138" s="205"/>
      <c r="V138" s="235"/>
      <c r="W138" s="68"/>
      <c r="X138" s="68"/>
      <c r="Y138" s="68"/>
      <c r="Z138" s="68"/>
      <c r="AA138" s="68"/>
      <c r="AB138" s="68"/>
    </row>
    <row r="139" spans="2:28" x14ac:dyDescent="0.2">
      <c r="B139" s="420">
        <v>27</v>
      </c>
      <c r="C139" s="427" t="s">
        <v>202</v>
      </c>
      <c r="D139" s="430">
        <v>41899</v>
      </c>
      <c r="E139" s="416" t="s">
        <v>208</v>
      </c>
      <c r="F139" s="197"/>
      <c r="G139" s="197"/>
      <c r="H139" s="197"/>
      <c r="I139" s="197"/>
      <c r="J139" s="197"/>
      <c r="K139" s="197"/>
      <c r="L139" s="92"/>
      <c r="M139" s="69"/>
      <c r="N139" s="69"/>
      <c r="O139" s="69"/>
      <c r="P139" s="69"/>
      <c r="Q139" s="69"/>
      <c r="R139" s="69"/>
      <c r="S139" s="69"/>
      <c r="T139" s="69"/>
      <c r="U139" s="69"/>
      <c r="V139" s="233"/>
      <c r="W139" s="68"/>
      <c r="X139" s="68"/>
      <c r="Y139" s="68"/>
      <c r="Z139" s="68"/>
      <c r="AA139" s="68"/>
      <c r="AB139" s="68"/>
    </row>
    <row r="140" spans="2:28" ht="20.100000000000001" customHeight="1" x14ac:dyDescent="0.2">
      <c r="B140" s="421"/>
      <c r="C140" s="428"/>
      <c r="D140" s="428"/>
      <c r="E140" s="417"/>
      <c r="F140" s="92"/>
      <c r="G140" s="115" t="s">
        <v>185</v>
      </c>
      <c r="H140" s="116"/>
      <c r="I140" s="117"/>
      <c r="J140" s="87"/>
      <c r="K140" s="92"/>
      <c r="L140" s="92"/>
      <c r="M140" s="69"/>
      <c r="N140" s="69"/>
      <c r="O140" s="69"/>
      <c r="P140" s="69"/>
      <c r="Q140" s="69"/>
      <c r="R140" s="69"/>
      <c r="S140" s="69"/>
      <c r="T140" s="69"/>
      <c r="U140" s="69"/>
      <c r="V140" s="233"/>
      <c r="W140" s="68"/>
      <c r="X140" s="68"/>
      <c r="Y140" s="68"/>
      <c r="Z140" s="68"/>
      <c r="AA140" s="68"/>
      <c r="AB140" s="68"/>
    </row>
    <row r="141" spans="2:28" ht="24.95" customHeight="1" x14ac:dyDescent="0.2">
      <c r="B141" s="421"/>
      <c r="C141" s="428"/>
      <c r="D141" s="428"/>
      <c r="E141" s="417"/>
      <c r="F141" s="194"/>
      <c r="G141" s="195"/>
      <c r="H141" s="92"/>
      <c r="I141" s="90"/>
      <c r="J141" s="91"/>
      <c r="K141" s="92"/>
      <c r="L141" s="198" t="str">
        <f>IF(AND(G140&lt;&gt;"",G142&lt;&gt;""),IF(OR(H140="",H142="",AND(H140=H142,OR(I140="",I142=""))),"OF1",IF(H140=H142,IF(I140&gt;I142,G140,G142),IF(H140&gt;H142,G140,G142))),"")</f>
        <v>OF1</v>
      </c>
      <c r="M141" s="69"/>
      <c r="N141" s="69"/>
      <c r="O141" s="424" t="s">
        <v>189</v>
      </c>
      <c r="P141" s="425"/>
      <c r="Q141" s="425"/>
      <c r="R141" s="425"/>
      <c r="S141" s="425"/>
      <c r="T141" s="425"/>
      <c r="U141" s="426"/>
      <c r="V141" s="233"/>
      <c r="W141" s="68"/>
      <c r="X141" s="68"/>
      <c r="Y141" s="68"/>
      <c r="Z141" s="68"/>
      <c r="AA141" s="68"/>
      <c r="AB141" s="68"/>
    </row>
    <row r="142" spans="2:28" ht="20.100000000000001" customHeight="1" x14ac:dyDescent="0.2">
      <c r="B142" s="421"/>
      <c r="C142" s="428"/>
      <c r="D142" s="428"/>
      <c r="E142" s="417"/>
      <c r="F142" s="92"/>
      <c r="G142" s="115" t="s">
        <v>186</v>
      </c>
      <c r="H142" s="116"/>
      <c r="I142" s="124"/>
      <c r="J142" s="96"/>
      <c r="K142" s="92"/>
      <c r="L142" s="92"/>
      <c r="M142" s="69"/>
      <c r="N142" s="69"/>
      <c r="O142" s="69"/>
      <c r="P142" s="69"/>
      <c r="Q142" s="69"/>
      <c r="R142" s="69"/>
      <c r="S142" s="69"/>
      <c r="T142" s="69"/>
      <c r="U142" s="69"/>
      <c r="V142" s="233"/>
      <c r="W142" s="68"/>
      <c r="X142" s="68"/>
      <c r="Y142" s="68"/>
      <c r="Z142" s="68"/>
      <c r="AA142" s="68"/>
      <c r="AB142" s="68"/>
    </row>
    <row r="143" spans="2:28" x14ac:dyDescent="0.2">
      <c r="B143" s="422"/>
      <c r="C143" s="429"/>
      <c r="D143" s="429"/>
      <c r="E143" s="417"/>
      <c r="F143" s="199"/>
      <c r="G143" s="201"/>
      <c r="H143" s="202"/>
      <c r="I143" s="203"/>
      <c r="J143" s="199"/>
      <c r="K143" s="199"/>
      <c r="L143" s="199"/>
      <c r="M143" s="205"/>
      <c r="N143" s="205"/>
      <c r="O143" s="205"/>
      <c r="P143" s="205"/>
      <c r="Q143" s="205"/>
      <c r="R143" s="205"/>
      <c r="S143" s="205"/>
      <c r="T143" s="205"/>
      <c r="U143" s="205"/>
      <c r="V143" s="235"/>
      <c r="W143" s="68"/>
      <c r="X143" s="68"/>
      <c r="Y143" s="68"/>
      <c r="Z143" s="68"/>
      <c r="AA143" s="68"/>
      <c r="AB143" s="68"/>
    </row>
    <row r="144" spans="2:28" x14ac:dyDescent="0.2">
      <c r="B144" s="420">
        <v>28</v>
      </c>
      <c r="C144" s="427" t="s">
        <v>202</v>
      </c>
      <c r="D144" s="430">
        <v>41900</v>
      </c>
      <c r="E144" s="416" t="s">
        <v>208</v>
      </c>
      <c r="F144" s="197"/>
      <c r="G144" s="197"/>
      <c r="H144" s="197"/>
      <c r="I144" s="197"/>
      <c r="J144" s="197"/>
      <c r="K144" s="197"/>
      <c r="L144" s="92"/>
      <c r="M144" s="69"/>
      <c r="N144" s="69"/>
      <c r="O144" s="69"/>
      <c r="P144" s="69"/>
      <c r="Q144" s="69"/>
      <c r="R144" s="69"/>
      <c r="S144" s="69"/>
      <c r="T144" s="69"/>
      <c r="U144" s="69"/>
      <c r="V144" s="233"/>
      <c r="W144" s="68"/>
      <c r="X144" s="68"/>
      <c r="Y144" s="68"/>
      <c r="Z144" s="68"/>
      <c r="AA144" s="68"/>
      <c r="AB144" s="68"/>
    </row>
    <row r="145" spans="2:28" ht="20.100000000000001" customHeight="1" x14ac:dyDescent="0.2">
      <c r="B145" s="421"/>
      <c r="C145" s="428"/>
      <c r="D145" s="428"/>
      <c r="E145" s="417"/>
      <c r="F145" s="92"/>
      <c r="G145" s="115" t="s">
        <v>187</v>
      </c>
      <c r="H145" s="116"/>
      <c r="I145" s="117"/>
      <c r="J145" s="87"/>
      <c r="K145" s="92"/>
      <c r="L145" s="92"/>
      <c r="M145" s="69"/>
      <c r="N145" s="69"/>
      <c r="O145" s="69"/>
      <c r="P145" s="69"/>
      <c r="Q145" s="69"/>
      <c r="R145" s="69"/>
      <c r="S145" s="69"/>
      <c r="T145" s="69"/>
      <c r="U145" s="69"/>
      <c r="V145" s="233"/>
      <c r="W145" s="68"/>
      <c r="X145" s="68"/>
      <c r="Y145" s="68"/>
      <c r="Z145" s="68"/>
      <c r="AA145" s="68"/>
      <c r="AB145" s="68"/>
    </row>
    <row r="146" spans="2:28" ht="24.95" customHeight="1" x14ac:dyDescent="0.2">
      <c r="B146" s="421"/>
      <c r="C146" s="428"/>
      <c r="D146" s="428"/>
      <c r="E146" s="417"/>
      <c r="F146" s="194"/>
      <c r="G146" s="195"/>
      <c r="H146" s="92"/>
      <c r="I146" s="90"/>
      <c r="J146" s="91"/>
      <c r="K146" s="92"/>
      <c r="L146" s="198" t="str">
        <f>IF(AND(G145&lt;&gt;"",G147&lt;&gt;""),IF(OR(H145="",H147="",AND(H145=H147,OR(I145="",I147=""))),"OF1",IF(H145=H147,IF(I145&gt;I147,G145,G147),IF(H145&gt;H147,G145,G147))),"")</f>
        <v>OF1</v>
      </c>
      <c r="M146" s="69"/>
      <c r="N146" s="69"/>
      <c r="O146" s="424" t="s">
        <v>190</v>
      </c>
      <c r="P146" s="425"/>
      <c r="Q146" s="425"/>
      <c r="R146" s="425"/>
      <c r="S146" s="425"/>
      <c r="T146" s="425"/>
      <c r="U146" s="426"/>
      <c r="V146" s="233"/>
      <c r="W146" s="68"/>
      <c r="X146" s="68"/>
      <c r="Y146" s="68"/>
      <c r="Z146" s="68"/>
      <c r="AA146" s="68"/>
      <c r="AB146" s="68"/>
    </row>
    <row r="147" spans="2:28" ht="20.100000000000001" customHeight="1" x14ac:dyDescent="0.2">
      <c r="B147" s="421"/>
      <c r="C147" s="428"/>
      <c r="D147" s="428"/>
      <c r="E147" s="417"/>
      <c r="F147" s="92"/>
      <c r="G147" s="115" t="s">
        <v>188</v>
      </c>
      <c r="H147" s="116"/>
      <c r="I147" s="124"/>
      <c r="J147" s="96"/>
      <c r="K147" s="92"/>
      <c r="L147" s="92"/>
      <c r="M147" s="69"/>
      <c r="N147" s="69"/>
      <c r="O147" s="69"/>
      <c r="P147" s="69"/>
      <c r="Q147" s="69"/>
      <c r="R147" s="69"/>
      <c r="S147" s="69"/>
      <c r="T147" s="69"/>
      <c r="U147" s="69"/>
      <c r="V147" s="233"/>
      <c r="W147" s="68"/>
      <c r="X147" s="68"/>
      <c r="Y147" s="68"/>
      <c r="Z147" s="68"/>
      <c r="AA147" s="68"/>
      <c r="AB147" s="68"/>
    </row>
    <row r="148" spans="2:28" ht="13.5" thickBot="1" x14ac:dyDescent="0.25">
      <c r="B148" s="433"/>
      <c r="C148" s="432"/>
      <c r="D148" s="432"/>
      <c r="E148" s="418"/>
      <c r="F148" s="196"/>
      <c r="G148" s="238"/>
      <c r="H148" s="239"/>
      <c r="I148" s="240"/>
      <c r="J148" s="196"/>
      <c r="K148" s="196"/>
      <c r="L148" s="196"/>
      <c r="M148" s="241"/>
      <c r="N148" s="241"/>
      <c r="O148" s="241"/>
      <c r="P148" s="241"/>
      <c r="Q148" s="241"/>
      <c r="R148" s="241"/>
      <c r="S148" s="241"/>
      <c r="T148" s="241"/>
      <c r="U148" s="241"/>
      <c r="V148" s="242"/>
      <c r="W148" s="68"/>
      <c r="X148" s="68"/>
      <c r="Y148" s="68"/>
      <c r="Z148" s="68"/>
      <c r="AA148" s="68"/>
      <c r="AB148" s="68"/>
    </row>
    <row r="149" spans="2:28" x14ac:dyDescent="0.2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</row>
    <row r="150" spans="2:28" x14ac:dyDescent="0.2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</row>
    <row r="151" spans="2:28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</row>
    <row r="152" spans="2:28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</row>
    <row r="153" spans="2:28" x14ac:dyDescent="0.2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</row>
    <row r="154" spans="2:28" x14ac:dyDescent="0.2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</row>
    <row r="155" spans="2:28" x14ac:dyDescent="0.2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</row>
    <row r="156" spans="2:28" x14ac:dyDescent="0.2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</row>
    <row r="157" spans="2:28" x14ac:dyDescent="0.2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</row>
    <row r="158" spans="2:28" x14ac:dyDescent="0.2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</row>
    <row r="159" spans="2:28" x14ac:dyDescent="0.2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</row>
    <row r="160" spans="2:28" x14ac:dyDescent="0.2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</row>
    <row r="161" spans="2:28" x14ac:dyDescent="0.2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</row>
    <row r="162" spans="2:28" x14ac:dyDescent="0.2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</row>
    <row r="163" spans="2:28" x14ac:dyDescent="0.2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</row>
    <row r="164" spans="2:28" x14ac:dyDescent="0.2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</row>
    <row r="165" spans="2:28" x14ac:dyDescent="0.2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</row>
    <row r="166" spans="2:28" x14ac:dyDescent="0.2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</row>
    <row r="167" spans="2:28" x14ac:dyDescent="0.2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</row>
    <row r="168" spans="2:28" x14ac:dyDescent="0.2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</row>
    <row r="169" spans="2:28" x14ac:dyDescent="0.2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</row>
    <row r="170" spans="2:28" x14ac:dyDescent="0.2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</row>
    <row r="171" spans="2:28" x14ac:dyDescent="0.2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</row>
    <row r="172" spans="2:28" x14ac:dyDescent="0.2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</row>
    <row r="173" spans="2:28" x14ac:dyDescent="0.2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</row>
    <row r="174" spans="2:28" x14ac:dyDescent="0.2"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</row>
    <row r="175" spans="2:28" x14ac:dyDescent="0.2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</row>
    <row r="176" spans="2:28" x14ac:dyDescent="0.2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</row>
    <row r="177" spans="2:28" x14ac:dyDescent="0.2"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</row>
    <row r="178" spans="2:28" x14ac:dyDescent="0.2"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</row>
    <row r="179" spans="2:28" x14ac:dyDescent="0.2"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</row>
    <row r="180" spans="2:28" x14ac:dyDescent="0.2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</row>
    <row r="181" spans="2:28" x14ac:dyDescent="0.2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</row>
    <row r="182" spans="2:28" x14ac:dyDescent="0.2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</row>
    <row r="183" spans="2:28" x14ac:dyDescent="0.2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</row>
    <row r="184" spans="2:28" x14ac:dyDescent="0.2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</row>
    <row r="185" spans="2:28" x14ac:dyDescent="0.2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</row>
    <row r="186" spans="2:28" x14ac:dyDescent="0.2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</row>
    <row r="187" spans="2:28" x14ac:dyDescent="0.2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</row>
    <row r="188" spans="2:28" x14ac:dyDescent="0.2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</row>
    <row r="189" spans="2:28" x14ac:dyDescent="0.2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</row>
    <row r="190" spans="2:28" x14ac:dyDescent="0.2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</row>
    <row r="191" spans="2:28" x14ac:dyDescent="0.2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</row>
    <row r="192" spans="2:28" x14ac:dyDescent="0.2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</row>
    <row r="193" spans="2:28" x14ac:dyDescent="0.2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</row>
    <row r="194" spans="2:28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</row>
    <row r="195" spans="2:28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</row>
    <row r="196" spans="2:28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</row>
    <row r="197" spans="2:28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</row>
    <row r="198" spans="2:28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</row>
    <row r="199" spans="2:28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</row>
    <row r="200" spans="2:28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</row>
    <row r="201" spans="2:28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</row>
    <row r="202" spans="2:28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</row>
    <row r="203" spans="2:28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</row>
    <row r="204" spans="2:28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</row>
    <row r="205" spans="2:28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</row>
    <row r="206" spans="2:28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</row>
    <row r="207" spans="2:28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</row>
    <row r="208" spans="2:28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</row>
    <row r="209" spans="2:28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</row>
    <row r="210" spans="2:28" x14ac:dyDescent="0.2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</row>
    <row r="211" spans="2:28" x14ac:dyDescent="0.2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</row>
    <row r="212" spans="2:28" x14ac:dyDescent="0.2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</row>
    <row r="213" spans="2:28" x14ac:dyDescent="0.2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</row>
    <row r="214" spans="2:28" x14ac:dyDescent="0.2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</row>
    <row r="215" spans="2:28" x14ac:dyDescent="0.2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</row>
    <row r="216" spans="2:28" x14ac:dyDescent="0.2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</row>
    <row r="217" spans="2:28" x14ac:dyDescent="0.2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</row>
    <row r="218" spans="2:28" x14ac:dyDescent="0.2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</row>
    <row r="219" spans="2:28" x14ac:dyDescent="0.2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</row>
    <row r="220" spans="2:28" x14ac:dyDescent="0.2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</row>
    <row r="221" spans="2:28" x14ac:dyDescent="0.2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</row>
    <row r="222" spans="2:28" x14ac:dyDescent="0.2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</row>
    <row r="223" spans="2:28" x14ac:dyDescent="0.2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</row>
    <row r="224" spans="2:28" x14ac:dyDescent="0.2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</row>
    <row r="225" spans="2:28" x14ac:dyDescent="0.2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</row>
    <row r="226" spans="2:28" x14ac:dyDescent="0.2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</row>
    <row r="227" spans="2:28" x14ac:dyDescent="0.2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</row>
    <row r="228" spans="2:28" x14ac:dyDescent="0.2"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</row>
    <row r="229" spans="2:28" x14ac:dyDescent="0.2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</row>
    <row r="230" spans="2:28" x14ac:dyDescent="0.2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</row>
    <row r="231" spans="2:28" x14ac:dyDescent="0.2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</row>
    <row r="232" spans="2:28" x14ac:dyDescent="0.2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</row>
    <row r="233" spans="2:28" x14ac:dyDescent="0.2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</row>
    <row r="234" spans="2:28" x14ac:dyDescent="0.2"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</row>
    <row r="235" spans="2:28" x14ac:dyDescent="0.2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</row>
    <row r="236" spans="2:28" x14ac:dyDescent="0.2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</row>
    <row r="237" spans="2:28" x14ac:dyDescent="0.2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</row>
    <row r="238" spans="2:28" x14ac:dyDescent="0.2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</row>
    <row r="239" spans="2:28" x14ac:dyDescent="0.2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</row>
    <row r="240" spans="2:28" x14ac:dyDescent="0.2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</row>
    <row r="241" spans="2:28" x14ac:dyDescent="0.2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</row>
    <row r="242" spans="2:28" x14ac:dyDescent="0.2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</row>
    <row r="243" spans="2:28" x14ac:dyDescent="0.2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</row>
    <row r="244" spans="2:28" x14ac:dyDescent="0.2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</row>
    <row r="245" spans="2:28" x14ac:dyDescent="0.2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</row>
    <row r="246" spans="2:28" x14ac:dyDescent="0.2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</row>
    <row r="247" spans="2:28" x14ac:dyDescent="0.2"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</row>
    <row r="248" spans="2:28" x14ac:dyDescent="0.2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</row>
    <row r="249" spans="2:28" x14ac:dyDescent="0.2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</row>
    <row r="250" spans="2:28" x14ac:dyDescent="0.2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</row>
    <row r="251" spans="2:28" x14ac:dyDescent="0.2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</row>
    <row r="252" spans="2:28" x14ac:dyDescent="0.2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</row>
    <row r="253" spans="2:28" x14ac:dyDescent="0.2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</row>
    <row r="254" spans="2:28" x14ac:dyDescent="0.2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</row>
    <row r="255" spans="2:28" x14ac:dyDescent="0.2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</row>
    <row r="256" spans="2:28" x14ac:dyDescent="0.2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</row>
    <row r="257" spans="2:28" x14ac:dyDescent="0.2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</row>
    <row r="258" spans="2:28" x14ac:dyDescent="0.2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</row>
    <row r="259" spans="2:28" x14ac:dyDescent="0.2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</row>
    <row r="260" spans="2:28" x14ac:dyDescent="0.2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</row>
    <row r="261" spans="2:28" x14ac:dyDescent="0.2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</row>
    <row r="262" spans="2:28" x14ac:dyDescent="0.2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</row>
    <row r="263" spans="2:28" x14ac:dyDescent="0.2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</row>
    <row r="264" spans="2:28" x14ac:dyDescent="0.2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</row>
    <row r="265" spans="2:28" x14ac:dyDescent="0.2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</row>
    <row r="266" spans="2:28" x14ac:dyDescent="0.2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</row>
    <row r="267" spans="2:28" x14ac:dyDescent="0.2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</row>
    <row r="268" spans="2:28" x14ac:dyDescent="0.2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</row>
    <row r="269" spans="2:28" x14ac:dyDescent="0.2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</row>
    <row r="270" spans="2:28" x14ac:dyDescent="0.2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</row>
    <row r="271" spans="2:28" x14ac:dyDescent="0.2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</row>
    <row r="272" spans="2:28" x14ac:dyDescent="0.2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</row>
    <row r="273" spans="2:28" x14ac:dyDescent="0.2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</row>
    <row r="274" spans="2:28" x14ac:dyDescent="0.2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</row>
    <row r="275" spans="2:28" x14ac:dyDescent="0.2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</row>
    <row r="276" spans="2:28" x14ac:dyDescent="0.2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</row>
    <row r="277" spans="2:28" x14ac:dyDescent="0.2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</row>
    <row r="278" spans="2:28" x14ac:dyDescent="0.2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</row>
    <row r="279" spans="2:28" x14ac:dyDescent="0.2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</row>
    <row r="280" spans="2:28" x14ac:dyDescent="0.2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</row>
    <row r="281" spans="2:28" x14ac:dyDescent="0.2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</row>
    <row r="282" spans="2:28" x14ac:dyDescent="0.2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</row>
    <row r="283" spans="2:28" x14ac:dyDescent="0.2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</row>
    <row r="284" spans="2:28" x14ac:dyDescent="0.2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</row>
    <row r="285" spans="2:28" x14ac:dyDescent="0.2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</row>
    <row r="286" spans="2:28" x14ac:dyDescent="0.2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</row>
    <row r="287" spans="2:28" x14ac:dyDescent="0.2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</row>
    <row r="288" spans="2:28" x14ac:dyDescent="0.2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</row>
    <row r="289" spans="2:28" x14ac:dyDescent="0.2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</row>
    <row r="290" spans="2:28" x14ac:dyDescent="0.2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</row>
    <row r="291" spans="2:28" x14ac:dyDescent="0.2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</row>
    <row r="292" spans="2:28" x14ac:dyDescent="0.2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</row>
    <row r="293" spans="2:28" x14ac:dyDescent="0.2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</row>
    <row r="294" spans="2:28" x14ac:dyDescent="0.2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</row>
    <row r="295" spans="2:28" x14ac:dyDescent="0.2"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</row>
    <row r="296" spans="2:28" x14ac:dyDescent="0.2"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</row>
    <row r="297" spans="2:28" x14ac:dyDescent="0.2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</row>
    <row r="298" spans="2:28" x14ac:dyDescent="0.2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</row>
    <row r="299" spans="2:28" x14ac:dyDescent="0.2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</row>
    <row r="300" spans="2:28" x14ac:dyDescent="0.2"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</row>
    <row r="301" spans="2:28" x14ac:dyDescent="0.2"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</row>
    <row r="302" spans="2:28" x14ac:dyDescent="0.2"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</row>
    <row r="303" spans="2:28" x14ac:dyDescent="0.2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</row>
    <row r="304" spans="2:28" x14ac:dyDescent="0.2"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</row>
    <row r="305" spans="2:28" x14ac:dyDescent="0.2"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</row>
    <row r="306" spans="2:28" x14ac:dyDescent="0.2"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</row>
    <row r="307" spans="2:28" x14ac:dyDescent="0.2"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</row>
    <row r="308" spans="2:28" x14ac:dyDescent="0.2"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</row>
    <row r="309" spans="2:28" x14ac:dyDescent="0.2"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</row>
    <row r="310" spans="2:28" x14ac:dyDescent="0.2"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</row>
    <row r="311" spans="2:28" x14ac:dyDescent="0.2"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</row>
    <row r="312" spans="2:28" x14ac:dyDescent="0.2"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</row>
    <row r="313" spans="2:28" x14ac:dyDescent="0.2"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</row>
    <row r="314" spans="2:28" x14ac:dyDescent="0.2"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</row>
    <row r="315" spans="2:28" x14ac:dyDescent="0.2"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</row>
    <row r="316" spans="2:28" x14ac:dyDescent="0.2"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</row>
    <row r="317" spans="2:28" x14ac:dyDescent="0.2"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</row>
    <row r="318" spans="2:28" x14ac:dyDescent="0.2"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</row>
    <row r="319" spans="2:28" x14ac:dyDescent="0.2"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</row>
    <row r="320" spans="2:28" x14ac:dyDescent="0.2"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</row>
    <row r="321" spans="2:28" x14ac:dyDescent="0.2"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</row>
    <row r="322" spans="2:28" x14ac:dyDescent="0.2"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</row>
    <row r="323" spans="2:28" x14ac:dyDescent="0.2"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</row>
    <row r="324" spans="2:28" x14ac:dyDescent="0.2"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</row>
    <row r="325" spans="2:28" x14ac:dyDescent="0.2"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</row>
    <row r="326" spans="2:28" x14ac:dyDescent="0.2"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</row>
    <row r="327" spans="2:28" x14ac:dyDescent="0.2"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</row>
    <row r="328" spans="2:28" x14ac:dyDescent="0.2"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</row>
    <row r="329" spans="2:28" x14ac:dyDescent="0.2"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</row>
    <row r="330" spans="2:28" x14ac:dyDescent="0.2"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</row>
    <row r="331" spans="2:28" x14ac:dyDescent="0.2"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</row>
    <row r="332" spans="2:28" x14ac:dyDescent="0.2"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</row>
    <row r="333" spans="2:28" x14ac:dyDescent="0.2"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</row>
    <row r="334" spans="2:28" x14ac:dyDescent="0.2"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</row>
    <row r="335" spans="2:28" x14ac:dyDescent="0.2"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</row>
    <row r="336" spans="2:28" x14ac:dyDescent="0.2"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</row>
    <row r="337" spans="2:28" x14ac:dyDescent="0.2"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</row>
    <row r="338" spans="2:28" x14ac:dyDescent="0.2"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</row>
    <row r="339" spans="2:28" x14ac:dyDescent="0.2"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</row>
    <row r="340" spans="2:28" x14ac:dyDescent="0.2"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</row>
    <row r="341" spans="2:28" x14ac:dyDescent="0.2"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</row>
    <row r="342" spans="2:28" x14ac:dyDescent="0.2"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</row>
    <row r="343" spans="2:28" x14ac:dyDescent="0.2"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</row>
    <row r="344" spans="2:28" x14ac:dyDescent="0.2"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</row>
    <row r="345" spans="2:28" x14ac:dyDescent="0.2"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</row>
    <row r="346" spans="2:28" x14ac:dyDescent="0.2"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</row>
    <row r="347" spans="2:28" x14ac:dyDescent="0.2"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</row>
    <row r="348" spans="2:28" x14ac:dyDescent="0.2"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</row>
    <row r="349" spans="2:28" x14ac:dyDescent="0.2"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</row>
    <row r="350" spans="2:28" x14ac:dyDescent="0.2"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</row>
    <row r="351" spans="2:28" x14ac:dyDescent="0.2"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</row>
    <row r="352" spans="2:28" x14ac:dyDescent="0.2"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</row>
    <row r="353" spans="2:28" x14ac:dyDescent="0.2"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</row>
    <row r="354" spans="2:28" x14ac:dyDescent="0.2"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</row>
    <row r="355" spans="2:28" x14ac:dyDescent="0.2"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</row>
    <row r="356" spans="2:28" x14ac:dyDescent="0.2"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</row>
    <row r="357" spans="2:28" x14ac:dyDescent="0.2"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</row>
    <row r="358" spans="2:28" x14ac:dyDescent="0.2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</row>
    <row r="359" spans="2:28" x14ac:dyDescent="0.2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</row>
    <row r="360" spans="2:28" x14ac:dyDescent="0.2"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</row>
    <row r="361" spans="2:28" x14ac:dyDescent="0.2"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</row>
    <row r="362" spans="2:28" x14ac:dyDescent="0.2"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</row>
    <row r="363" spans="2:28" x14ac:dyDescent="0.2"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</row>
    <row r="364" spans="2:28" x14ac:dyDescent="0.2"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</row>
    <row r="365" spans="2:28" x14ac:dyDescent="0.2"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</row>
    <row r="366" spans="2:28" x14ac:dyDescent="0.2"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</row>
    <row r="367" spans="2:28" x14ac:dyDescent="0.2"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</row>
    <row r="368" spans="2:28" x14ac:dyDescent="0.2"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</row>
    <row r="369" spans="2:28" x14ac:dyDescent="0.2"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</row>
    <row r="370" spans="2:28" x14ac:dyDescent="0.2"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</row>
    <row r="371" spans="2:28" x14ac:dyDescent="0.2"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</row>
    <row r="372" spans="2:28" x14ac:dyDescent="0.2"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</row>
    <row r="373" spans="2:28" x14ac:dyDescent="0.2"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</row>
    <row r="374" spans="2:28" x14ac:dyDescent="0.2"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</row>
    <row r="375" spans="2:28" x14ac:dyDescent="0.2"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</row>
    <row r="376" spans="2:28" x14ac:dyDescent="0.2"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</row>
    <row r="377" spans="2:28" x14ac:dyDescent="0.2"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</row>
    <row r="378" spans="2:28" x14ac:dyDescent="0.2"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</row>
    <row r="379" spans="2:28" x14ac:dyDescent="0.2"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</row>
    <row r="380" spans="2:28" x14ac:dyDescent="0.2"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</row>
    <row r="381" spans="2:28" x14ac:dyDescent="0.2"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</row>
    <row r="382" spans="2:28" x14ac:dyDescent="0.2"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</row>
    <row r="383" spans="2:28" x14ac:dyDescent="0.2"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</row>
    <row r="384" spans="2:28" x14ac:dyDescent="0.2"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</row>
    <row r="385" spans="2:28" x14ac:dyDescent="0.2"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</row>
    <row r="386" spans="2:28" x14ac:dyDescent="0.2"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</row>
    <row r="387" spans="2:28" x14ac:dyDescent="0.2"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</row>
    <row r="388" spans="2:28" x14ac:dyDescent="0.2"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</row>
    <row r="389" spans="2:28" x14ac:dyDescent="0.2"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</row>
    <row r="390" spans="2:28" x14ac:dyDescent="0.2"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</row>
    <row r="391" spans="2:28" x14ac:dyDescent="0.2"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</row>
    <row r="392" spans="2:28" x14ac:dyDescent="0.2"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</row>
    <row r="393" spans="2:28" x14ac:dyDescent="0.2"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</row>
    <row r="394" spans="2:28" x14ac:dyDescent="0.2"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</row>
    <row r="395" spans="2:28" x14ac:dyDescent="0.2"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</row>
    <row r="396" spans="2:28" x14ac:dyDescent="0.2"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</row>
    <row r="397" spans="2:28" x14ac:dyDescent="0.2"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</row>
    <row r="398" spans="2:28" x14ac:dyDescent="0.2"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</row>
    <row r="399" spans="2:28" x14ac:dyDescent="0.2"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</row>
    <row r="400" spans="2:28" x14ac:dyDescent="0.2"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</row>
    <row r="401" spans="2:28" x14ac:dyDescent="0.2"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</row>
    <row r="402" spans="2:28" x14ac:dyDescent="0.2"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</row>
    <row r="403" spans="2:28" x14ac:dyDescent="0.2"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</row>
    <row r="404" spans="2:28" x14ac:dyDescent="0.2"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</row>
    <row r="405" spans="2:28" x14ac:dyDescent="0.2"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</row>
    <row r="406" spans="2:28" x14ac:dyDescent="0.2"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</row>
    <row r="407" spans="2:28" x14ac:dyDescent="0.2"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</row>
    <row r="408" spans="2:28" x14ac:dyDescent="0.2"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</row>
    <row r="409" spans="2:28" x14ac:dyDescent="0.2"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</row>
    <row r="410" spans="2:28" x14ac:dyDescent="0.2"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</row>
    <row r="411" spans="2:28" x14ac:dyDescent="0.2"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</row>
    <row r="412" spans="2:28" x14ac:dyDescent="0.2"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</row>
    <row r="413" spans="2:28" x14ac:dyDescent="0.2"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</row>
    <row r="414" spans="2:28" x14ac:dyDescent="0.2"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</row>
    <row r="415" spans="2:28" x14ac:dyDescent="0.2"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</row>
    <row r="416" spans="2:28" x14ac:dyDescent="0.2"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</row>
    <row r="417" spans="2:28" x14ac:dyDescent="0.2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</row>
    <row r="418" spans="2:28" x14ac:dyDescent="0.2"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</row>
    <row r="419" spans="2:28" x14ac:dyDescent="0.2"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</row>
    <row r="420" spans="2:28" x14ac:dyDescent="0.2"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</row>
    <row r="421" spans="2:28" x14ac:dyDescent="0.2"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</row>
    <row r="422" spans="2:28" x14ac:dyDescent="0.2"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</row>
    <row r="423" spans="2:28" x14ac:dyDescent="0.2"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</row>
    <row r="424" spans="2:28" x14ac:dyDescent="0.2"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</row>
    <row r="425" spans="2:28" x14ac:dyDescent="0.2"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</row>
    <row r="426" spans="2:28" x14ac:dyDescent="0.2"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</row>
    <row r="427" spans="2:28" x14ac:dyDescent="0.2"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</row>
    <row r="428" spans="2:28" x14ac:dyDescent="0.2"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</row>
    <row r="429" spans="2:28" x14ac:dyDescent="0.2"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</row>
    <row r="430" spans="2:28" x14ac:dyDescent="0.2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</row>
    <row r="431" spans="2:28" x14ac:dyDescent="0.2"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</row>
    <row r="432" spans="2:28" x14ac:dyDescent="0.2"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</row>
    <row r="433" spans="2:28" x14ac:dyDescent="0.2"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</row>
    <row r="434" spans="2:28" x14ac:dyDescent="0.2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</row>
    <row r="435" spans="2:28" x14ac:dyDescent="0.2"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</row>
    <row r="436" spans="2:28" x14ac:dyDescent="0.2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</row>
    <row r="437" spans="2:28" x14ac:dyDescent="0.2"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</row>
    <row r="438" spans="2:28" x14ac:dyDescent="0.2"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</row>
    <row r="439" spans="2:28" x14ac:dyDescent="0.2"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</row>
    <row r="440" spans="2:28" x14ac:dyDescent="0.2"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</row>
    <row r="441" spans="2:28" x14ac:dyDescent="0.2"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</row>
    <row r="442" spans="2:28" x14ac:dyDescent="0.2"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</row>
    <row r="443" spans="2:28" x14ac:dyDescent="0.2"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</row>
    <row r="444" spans="2:28" x14ac:dyDescent="0.2"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</row>
    <row r="445" spans="2:28" x14ac:dyDescent="0.2"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</row>
    <row r="446" spans="2:28" x14ac:dyDescent="0.2"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</row>
    <row r="447" spans="2:28" x14ac:dyDescent="0.2"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</row>
    <row r="448" spans="2:28" x14ac:dyDescent="0.2"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</row>
    <row r="449" spans="2:28" x14ac:dyDescent="0.2"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</row>
    <row r="450" spans="2:28" x14ac:dyDescent="0.2"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</row>
    <row r="451" spans="2:28" x14ac:dyDescent="0.2"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</row>
    <row r="452" spans="2:28" x14ac:dyDescent="0.2"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</row>
    <row r="453" spans="2:28" x14ac:dyDescent="0.2"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</row>
    <row r="454" spans="2:28" x14ac:dyDescent="0.2"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</row>
    <row r="455" spans="2:28" x14ac:dyDescent="0.2"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</row>
    <row r="456" spans="2:28" x14ac:dyDescent="0.2"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</row>
    <row r="457" spans="2:28" x14ac:dyDescent="0.2"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</row>
    <row r="458" spans="2:28" x14ac:dyDescent="0.2"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</row>
    <row r="459" spans="2:28" x14ac:dyDescent="0.2"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</row>
    <row r="460" spans="2:28" x14ac:dyDescent="0.2"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</row>
    <row r="461" spans="2:28" x14ac:dyDescent="0.2"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</row>
    <row r="462" spans="2:28" x14ac:dyDescent="0.2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</row>
    <row r="463" spans="2:28" x14ac:dyDescent="0.2"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</row>
    <row r="464" spans="2:28" x14ac:dyDescent="0.2"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</row>
    <row r="465" spans="2:28" x14ac:dyDescent="0.2"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</row>
    <row r="466" spans="2:28" x14ac:dyDescent="0.2"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</row>
    <row r="467" spans="2:28" x14ac:dyDescent="0.2"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</row>
    <row r="468" spans="2:28" x14ac:dyDescent="0.2"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</row>
    <row r="469" spans="2:28" x14ac:dyDescent="0.2"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</row>
    <row r="470" spans="2:28" x14ac:dyDescent="0.2"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</row>
    <row r="471" spans="2:28" x14ac:dyDescent="0.2"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</row>
    <row r="472" spans="2:28" x14ac:dyDescent="0.2"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</row>
    <row r="473" spans="2:28" x14ac:dyDescent="0.2"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</row>
    <row r="474" spans="2:28" x14ac:dyDescent="0.2"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</row>
    <row r="475" spans="2:28" x14ac:dyDescent="0.2"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</row>
    <row r="476" spans="2:28" x14ac:dyDescent="0.2"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</row>
    <row r="477" spans="2:28" x14ac:dyDescent="0.2"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</row>
    <row r="478" spans="2:28" x14ac:dyDescent="0.2"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</row>
    <row r="479" spans="2:28" x14ac:dyDescent="0.2"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</row>
    <row r="480" spans="2:28" x14ac:dyDescent="0.2"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</row>
    <row r="481" spans="2:28" x14ac:dyDescent="0.2"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</row>
    <row r="482" spans="2:28" x14ac:dyDescent="0.2"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</row>
    <row r="483" spans="2:28" x14ac:dyDescent="0.2"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</row>
    <row r="484" spans="2:28" x14ac:dyDescent="0.2"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</row>
    <row r="485" spans="2:28" x14ac:dyDescent="0.2"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</row>
    <row r="486" spans="2:28" x14ac:dyDescent="0.2"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</row>
    <row r="487" spans="2:28" x14ac:dyDescent="0.2"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</row>
    <row r="488" spans="2:28" x14ac:dyDescent="0.2"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</row>
    <row r="489" spans="2:28" x14ac:dyDescent="0.2"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</row>
    <row r="490" spans="2:28" x14ac:dyDescent="0.2"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</row>
    <row r="491" spans="2:28" x14ac:dyDescent="0.2"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</row>
    <row r="492" spans="2:28" x14ac:dyDescent="0.2"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</row>
    <row r="493" spans="2:28" x14ac:dyDescent="0.2"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</row>
    <row r="494" spans="2:28" x14ac:dyDescent="0.2"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</row>
    <row r="495" spans="2:28" x14ac:dyDescent="0.2"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</row>
    <row r="496" spans="2:28" x14ac:dyDescent="0.2"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</row>
    <row r="497" spans="2:28" x14ac:dyDescent="0.2"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</row>
    <row r="498" spans="2:28" x14ac:dyDescent="0.2"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</row>
    <row r="499" spans="2:28" x14ac:dyDescent="0.2"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</row>
    <row r="500" spans="2:28" x14ac:dyDescent="0.2"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</row>
    <row r="501" spans="2:28" x14ac:dyDescent="0.2"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</row>
    <row r="502" spans="2:28" x14ac:dyDescent="0.2"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</row>
    <row r="503" spans="2:28" x14ac:dyDescent="0.2"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</row>
    <row r="504" spans="2:28" x14ac:dyDescent="0.2"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</row>
    <row r="505" spans="2:28" x14ac:dyDescent="0.2"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</row>
    <row r="506" spans="2:28" x14ac:dyDescent="0.2"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</row>
    <row r="507" spans="2:28" x14ac:dyDescent="0.2"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</row>
    <row r="508" spans="2:28" x14ac:dyDescent="0.2"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</row>
    <row r="509" spans="2:28" x14ac:dyDescent="0.2"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</row>
    <row r="510" spans="2:28" x14ac:dyDescent="0.2"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</row>
    <row r="511" spans="2:28" x14ac:dyDescent="0.2"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</row>
    <row r="512" spans="2:28" x14ac:dyDescent="0.2"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</row>
    <row r="513" spans="2:28" x14ac:dyDescent="0.2"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</row>
    <row r="514" spans="2:28" x14ac:dyDescent="0.2"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</row>
    <row r="515" spans="2:28" x14ac:dyDescent="0.2"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</row>
    <row r="516" spans="2:28" x14ac:dyDescent="0.2"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</row>
    <row r="517" spans="2:28" x14ac:dyDescent="0.2"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</row>
    <row r="518" spans="2:28" x14ac:dyDescent="0.2"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</row>
    <row r="519" spans="2:28" x14ac:dyDescent="0.2"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</row>
    <row r="520" spans="2:28" x14ac:dyDescent="0.2"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</row>
    <row r="521" spans="2:28" x14ac:dyDescent="0.2"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</row>
    <row r="522" spans="2:28" x14ac:dyDescent="0.2"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</row>
    <row r="523" spans="2:28" x14ac:dyDescent="0.2"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</row>
    <row r="524" spans="2:28" x14ac:dyDescent="0.2"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</row>
    <row r="525" spans="2:28" x14ac:dyDescent="0.2"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</row>
    <row r="526" spans="2:28" x14ac:dyDescent="0.2"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</row>
    <row r="527" spans="2:28" x14ac:dyDescent="0.2"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</row>
    <row r="528" spans="2:28" x14ac:dyDescent="0.2"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</row>
    <row r="529" spans="2:28" x14ac:dyDescent="0.2"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</row>
    <row r="530" spans="2:28" x14ac:dyDescent="0.2"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</row>
    <row r="531" spans="2:28" x14ac:dyDescent="0.2"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</row>
    <row r="532" spans="2:28" x14ac:dyDescent="0.2"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</row>
    <row r="533" spans="2:28" x14ac:dyDescent="0.2"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</row>
    <row r="534" spans="2:28" x14ac:dyDescent="0.2"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</row>
    <row r="535" spans="2:28" x14ac:dyDescent="0.2"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</row>
    <row r="536" spans="2:28" x14ac:dyDescent="0.2"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</row>
    <row r="537" spans="2:28" x14ac:dyDescent="0.2"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</row>
    <row r="538" spans="2:28" x14ac:dyDescent="0.2"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</row>
    <row r="539" spans="2:28" x14ac:dyDescent="0.2"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</row>
    <row r="540" spans="2:28" x14ac:dyDescent="0.2"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</row>
    <row r="541" spans="2:28" x14ac:dyDescent="0.2"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</row>
    <row r="542" spans="2:28" x14ac:dyDescent="0.2"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</row>
    <row r="543" spans="2:28" x14ac:dyDescent="0.2"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</row>
    <row r="544" spans="2:28" x14ac:dyDescent="0.2"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</row>
    <row r="545" spans="2:28" x14ac:dyDescent="0.2"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</row>
    <row r="546" spans="2:28" x14ac:dyDescent="0.2"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</row>
    <row r="547" spans="2:28" x14ac:dyDescent="0.2"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</row>
    <row r="548" spans="2:28" x14ac:dyDescent="0.2"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</row>
    <row r="549" spans="2:28" x14ac:dyDescent="0.2"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</row>
    <row r="550" spans="2:28" x14ac:dyDescent="0.2"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</row>
    <row r="551" spans="2:28" x14ac:dyDescent="0.2"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</row>
    <row r="552" spans="2:28" x14ac:dyDescent="0.2"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</row>
    <row r="553" spans="2:28" x14ac:dyDescent="0.2"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</row>
    <row r="554" spans="2:28" x14ac:dyDescent="0.2"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</row>
    <row r="555" spans="2:28" x14ac:dyDescent="0.2"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</row>
    <row r="556" spans="2:28" x14ac:dyDescent="0.2"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</row>
    <row r="557" spans="2:28" x14ac:dyDescent="0.2"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</row>
    <row r="558" spans="2:28" x14ac:dyDescent="0.2"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</row>
    <row r="559" spans="2:28" x14ac:dyDescent="0.2"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</row>
    <row r="560" spans="2:28" x14ac:dyDescent="0.2"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</row>
    <row r="561" spans="2:28" x14ac:dyDescent="0.2"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</row>
    <row r="562" spans="2:28" x14ac:dyDescent="0.2"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</row>
    <row r="563" spans="2:28" x14ac:dyDescent="0.2"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</row>
    <row r="564" spans="2:28" x14ac:dyDescent="0.2"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</row>
    <row r="565" spans="2:28" x14ac:dyDescent="0.2"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</row>
    <row r="566" spans="2:28" x14ac:dyDescent="0.2"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</row>
    <row r="567" spans="2:28" x14ac:dyDescent="0.2"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</row>
    <row r="568" spans="2:28" x14ac:dyDescent="0.2"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</row>
    <row r="569" spans="2:28" x14ac:dyDescent="0.2"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</row>
    <row r="570" spans="2:28" x14ac:dyDescent="0.2"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</row>
    <row r="571" spans="2:28" x14ac:dyDescent="0.2"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</row>
    <row r="572" spans="2:28" x14ac:dyDescent="0.2"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</row>
  </sheetData>
  <mergeCells count="143">
    <mergeCell ref="O136:U136"/>
    <mergeCell ref="O141:U141"/>
    <mergeCell ref="O146:U146"/>
    <mergeCell ref="O106:U106"/>
    <mergeCell ref="O111:U111"/>
    <mergeCell ref="O116:U116"/>
    <mergeCell ref="O121:U121"/>
    <mergeCell ref="O126:U126"/>
    <mergeCell ref="O131:U131"/>
    <mergeCell ref="O76:U76"/>
    <mergeCell ref="O81:U81"/>
    <mergeCell ref="O86:U86"/>
    <mergeCell ref="O91:U91"/>
    <mergeCell ref="O96:U96"/>
    <mergeCell ref="O101:U101"/>
    <mergeCell ref="O46:U46"/>
    <mergeCell ref="O51:U51"/>
    <mergeCell ref="O56:U56"/>
    <mergeCell ref="O61:U61"/>
    <mergeCell ref="O66:U66"/>
    <mergeCell ref="O71:U71"/>
    <mergeCell ref="O31:U31"/>
    <mergeCell ref="O36:U36"/>
    <mergeCell ref="O41:U41"/>
    <mergeCell ref="B64:B68"/>
    <mergeCell ref="C64:C68"/>
    <mergeCell ref="D64:D68"/>
    <mergeCell ref="B59:B63"/>
    <mergeCell ref="C59:C63"/>
    <mergeCell ref="D59:D63"/>
    <mergeCell ref="C44:C48"/>
    <mergeCell ref="B44:B48"/>
    <mergeCell ref="B49:B53"/>
    <mergeCell ref="C49:C53"/>
    <mergeCell ref="D49:D53"/>
    <mergeCell ref="B54:B58"/>
    <mergeCell ref="C54:C58"/>
    <mergeCell ref="D54:D58"/>
    <mergeCell ref="B39:B43"/>
    <mergeCell ref="C39:C43"/>
    <mergeCell ref="D39:D43"/>
    <mergeCell ref="D44:D48"/>
    <mergeCell ref="E59:E63"/>
    <mergeCell ref="E64:E68"/>
    <mergeCell ref="E29:E33"/>
    <mergeCell ref="B119:B123"/>
    <mergeCell ref="C119:C123"/>
    <mergeCell ref="D119:D123"/>
    <mergeCell ref="B124:B128"/>
    <mergeCell ref="C124:C128"/>
    <mergeCell ref="D124:D128"/>
    <mergeCell ref="B109:B113"/>
    <mergeCell ref="C109:C113"/>
    <mergeCell ref="D109:D113"/>
    <mergeCell ref="B114:B118"/>
    <mergeCell ref="C114:C118"/>
    <mergeCell ref="D114:D118"/>
    <mergeCell ref="B139:B143"/>
    <mergeCell ref="C139:C143"/>
    <mergeCell ref="D139:D143"/>
    <mergeCell ref="D144:D148"/>
    <mergeCell ref="C144:C148"/>
    <mergeCell ref="B144:B148"/>
    <mergeCell ref="B129:B133"/>
    <mergeCell ref="C129:C133"/>
    <mergeCell ref="D129:D133"/>
    <mergeCell ref="B134:B138"/>
    <mergeCell ref="C134:C138"/>
    <mergeCell ref="D134:D138"/>
    <mergeCell ref="E34:E38"/>
    <mergeCell ref="E39:E43"/>
    <mergeCell ref="E44:E48"/>
    <mergeCell ref="E49:E53"/>
    <mergeCell ref="E54:E58"/>
    <mergeCell ref="D104:D108"/>
    <mergeCell ref="C104:C108"/>
    <mergeCell ref="B104:B108"/>
    <mergeCell ref="B79:B83"/>
    <mergeCell ref="C79:C83"/>
    <mergeCell ref="D79:D83"/>
    <mergeCell ref="B84:B88"/>
    <mergeCell ref="C84:C88"/>
    <mergeCell ref="D84:D88"/>
    <mergeCell ref="B99:B103"/>
    <mergeCell ref="C99:C103"/>
    <mergeCell ref="D99:D103"/>
    <mergeCell ref="B89:B93"/>
    <mergeCell ref="C89:C93"/>
    <mergeCell ref="D89:D93"/>
    <mergeCell ref="B94:B98"/>
    <mergeCell ref="C94:C98"/>
    <mergeCell ref="D94:D98"/>
    <mergeCell ref="B69:B73"/>
    <mergeCell ref="C69:C73"/>
    <mergeCell ref="D69:D73"/>
    <mergeCell ref="B74:B78"/>
    <mergeCell ref="C74:C78"/>
    <mergeCell ref="D74:D78"/>
    <mergeCell ref="B29:B33"/>
    <mergeCell ref="C29:C33"/>
    <mergeCell ref="D29:D33"/>
    <mergeCell ref="B34:B38"/>
    <mergeCell ref="C34:C38"/>
    <mergeCell ref="D34:D38"/>
    <mergeCell ref="B1:R2"/>
    <mergeCell ref="F5:G5"/>
    <mergeCell ref="B7:B11"/>
    <mergeCell ref="M5:V5"/>
    <mergeCell ref="O9:U9"/>
    <mergeCell ref="O14:U14"/>
    <mergeCell ref="C17:C21"/>
    <mergeCell ref="D17:D21"/>
    <mergeCell ref="B22:B28"/>
    <mergeCell ref="C22:C28"/>
    <mergeCell ref="D22:D28"/>
    <mergeCell ref="B12:B16"/>
    <mergeCell ref="C7:C11"/>
    <mergeCell ref="C12:C16"/>
    <mergeCell ref="D7:D11"/>
    <mergeCell ref="D12:D16"/>
    <mergeCell ref="O19:U19"/>
    <mergeCell ref="O24:U24"/>
    <mergeCell ref="B17:B21"/>
    <mergeCell ref="E7:E11"/>
    <mergeCell ref="E12:E16"/>
    <mergeCell ref="E17:E21"/>
    <mergeCell ref="E22:E28"/>
    <mergeCell ref="E114:E118"/>
    <mergeCell ref="E119:E123"/>
    <mergeCell ref="E124:E128"/>
    <mergeCell ref="E129:E133"/>
    <mergeCell ref="E134:E138"/>
    <mergeCell ref="E139:E143"/>
    <mergeCell ref="E144:E148"/>
    <mergeCell ref="E69:E73"/>
    <mergeCell ref="E74:E78"/>
    <mergeCell ref="E79:E83"/>
    <mergeCell ref="E84:E88"/>
    <mergeCell ref="E89:E93"/>
    <mergeCell ref="E94:E98"/>
    <mergeCell ref="E99:E103"/>
    <mergeCell ref="E104:E108"/>
    <mergeCell ref="E109:E113"/>
  </mergeCells>
  <conditionalFormatting sqref="I8 I10:I11 I15:I16">
    <cfRule type="expression" dxfId="340" priority="58" stopIfTrue="1">
      <formula>IF(AND($H$8=$H$10,$H$8&lt;&gt;"",$H$10&lt;&gt;""),1,0)</formula>
    </cfRule>
  </conditionalFormatting>
  <conditionalFormatting sqref="F9:G9 B7 F14:G14 B12">
    <cfRule type="expression" dxfId="339" priority="66" stopIfTrue="1">
      <formula>IF(OR($G$9="en juego",$G$9="hoy!"),1,0)</formula>
    </cfRule>
  </conditionalFormatting>
  <conditionalFormatting sqref="I13">
    <cfRule type="expression" dxfId="338" priority="40" stopIfTrue="1">
      <formula>IF(AND($H$8=$H$10,$H$8&lt;&gt;"",$H$10&lt;&gt;""),1,0)</formula>
    </cfRule>
  </conditionalFormatting>
  <conditionalFormatting sqref="I18 I20:I21 I25:I26">
    <cfRule type="expression" dxfId="337" priority="38" stopIfTrue="1">
      <formula>IF(AND($H$8=$H$10,$H$8&lt;&gt;"",$H$10&lt;&gt;""),1,0)</formula>
    </cfRule>
  </conditionalFormatting>
  <conditionalFormatting sqref="F19:G19 B17 F24:G24 B22">
    <cfRule type="expression" dxfId="336" priority="39" stopIfTrue="1">
      <formula>IF(OR($G$9="en juego",$G$9="hoy!"),1,0)</formula>
    </cfRule>
  </conditionalFormatting>
  <conditionalFormatting sqref="I23">
    <cfRule type="expression" dxfId="335" priority="37" stopIfTrue="1">
      <formula>IF(AND($H$8=$H$10,$H$8&lt;&gt;"",$H$10&lt;&gt;""),1,0)</formula>
    </cfRule>
  </conditionalFormatting>
  <conditionalFormatting sqref="I30 I32:I33 I37:I38">
    <cfRule type="expression" dxfId="334" priority="35" stopIfTrue="1">
      <formula>IF(AND($H$8=$H$10,$H$8&lt;&gt;"",$H$10&lt;&gt;""),1,0)</formula>
    </cfRule>
  </conditionalFormatting>
  <conditionalFormatting sqref="F31:G31 B29 F36:G36 B34">
    <cfRule type="expression" dxfId="333" priority="36" stopIfTrue="1">
      <formula>IF(OR($G$9="en juego",$G$9="hoy!"),1,0)</formula>
    </cfRule>
  </conditionalFormatting>
  <conditionalFormatting sqref="I35">
    <cfRule type="expression" dxfId="332" priority="34" stopIfTrue="1">
      <formula>IF(AND($H$8=$H$10,$H$8&lt;&gt;"",$H$10&lt;&gt;""),1,0)</formula>
    </cfRule>
  </conditionalFormatting>
  <conditionalFormatting sqref="I40 I42:I43 I47:I48">
    <cfRule type="expression" dxfId="331" priority="32" stopIfTrue="1">
      <formula>IF(AND($H$8=$H$10,$H$8&lt;&gt;"",$H$10&lt;&gt;""),1,0)</formula>
    </cfRule>
  </conditionalFormatting>
  <conditionalFormatting sqref="F41:G41 B39 F46:G46 B44">
    <cfRule type="expression" dxfId="330" priority="33" stopIfTrue="1">
      <formula>IF(OR($G$9="en juego",$G$9="hoy!"),1,0)</formula>
    </cfRule>
  </conditionalFormatting>
  <conditionalFormatting sqref="I45">
    <cfRule type="expression" dxfId="329" priority="31" stopIfTrue="1">
      <formula>IF(AND($H$8=$H$10,$H$8&lt;&gt;"",$H$10&lt;&gt;""),1,0)</formula>
    </cfRule>
  </conditionalFormatting>
  <conditionalFormatting sqref="I50 I52:I53 I57:I58">
    <cfRule type="expression" dxfId="328" priority="29" stopIfTrue="1">
      <formula>IF(AND($H$8=$H$10,$H$8&lt;&gt;"",$H$10&lt;&gt;""),1,0)</formula>
    </cfRule>
  </conditionalFormatting>
  <conditionalFormatting sqref="F51:G51 B49 F56:G56 B54">
    <cfRule type="expression" dxfId="327" priority="30" stopIfTrue="1">
      <formula>IF(OR($G$9="en juego",$G$9="hoy!"),1,0)</formula>
    </cfRule>
  </conditionalFormatting>
  <conditionalFormatting sqref="I55">
    <cfRule type="expression" dxfId="326" priority="28" stopIfTrue="1">
      <formula>IF(AND($H$8=$H$10,$H$8&lt;&gt;"",$H$10&lt;&gt;""),1,0)</formula>
    </cfRule>
  </conditionalFormatting>
  <conditionalFormatting sqref="I60 I62:I63 I67:I68">
    <cfRule type="expression" dxfId="325" priority="26" stopIfTrue="1">
      <formula>IF(AND($H$8=$H$10,$H$8&lt;&gt;"",$H$10&lt;&gt;""),1,0)</formula>
    </cfRule>
  </conditionalFormatting>
  <conditionalFormatting sqref="F61:G61 B59 F66:G66 B64">
    <cfRule type="expression" dxfId="324" priority="27" stopIfTrue="1">
      <formula>IF(OR($G$9="en juego",$G$9="hoy!"),1,0)</formula>
    </cfRule>
  </conditionalFormatting>
  <conditionalFormatting sqref="I65">
    <cfRule type="expression" dxfId="323" priority="25" stopIfTrue="1">
      <formula>IF(AND($H$8=$H$10,$H$8&lt;&gt;"",$H$10&lt;&gt;""),1,0)</formula>
    </cfRule>
  </conditionalFormatting>
  <conditionalFormatting sqref="I70 I72:I73 I77:I78">
    <cfRule type="expression" dxfId="322" priority="23" stopIfTrue="1">
      <formula>IF(AND($H$8=$H$10,$H$8&lt;&gt;"",$H$10&lt;&gt;""),1,0)</formula>
    </cfRule>
  </conditionalFormatting>
  <conditionalFormatting sqref="F71:G71 B69 F76:G76 B74">
    <cfRule type="expression" dxfId="321" priority="24" stopIfTrue="1">
      <formula>IF(OR($G$9="en juego",$G$9="hoy!"),1,0)</formula>
    </cfRule>
  </conditionalFormatting>
  <conditionalFormatting sqref="I75">
    <cfRule type="expression" dxfId="320" priority="22" stopIfTrue="1">
      <formula>IF(AND($H$8=$H$10,$H$8&lt;&gt;"",$H$10&lt;&gt;""),1,0)</formula>
    </cfRule>
  </conditionalFormatting>
  <conditionalFormatting sqref="I80 I82:I83 I87:I88">
    <cfRule type="expression" dxfId="319" priority="20" stopIfTrue="1">
      <formula>IF(AND($H$8=$H$10,$H$8&lt;&gt;"",$H$10&lt;&gt;""),1,0)</formula>
    </cfRule>
  </conditionalFormatting>
  <conditionalFormatting sqref="F81:G81 B79 F86:G86 B84">
    <cfRule type="expression" dxfId="318" priority="21" stopIfTrue="1">
      <formula>IF(OR($G$9="en juego",$G$9="hoy!"),1,0)</formula>
    </cfRule>
  </conditionalFormatting>
  <conditionalFormatting sqref="I85">
    <cfRule type="expression" dxfId="317" priority="19" stopIfTrue="1">
      <formula>IF(AND($H$8=$H$10,$H$8&lt;&gt;"",$H$10&lt;&gt;""),1,0)</formula>
    </cfRule>
  </conditionalFormatting>
  <conditionalFormatting sqref="I90 I92:I93 I97:I98">
    <cfRule type="expression" dxfId="316" priority="17" stopIfTrue="1">
      <formula>IF(AND($H$8=$H$10,$H$8&lt;&gt;"",$H$10&lt;&gt;""),1,0)</formula>
    </cfRule>
  </conditionalFormatting>
  <conditionalFormatting sqref="F91:G91 B89 F96:G96 B94">
    <cfRule type="expression" dxfId="315" priority="18" stopIfTrue="1">
      <formula>IF(OR($G$9="en juego",$G$9="hoy!"),1,0)</formula>
    </cfRule>
  </conditionalFormatting>
  <conditionalFormatting sqref="I95">
    <cfRule type="expression" dxfId="314" priority="16" stopIfTrue="1">
      <formula>IF(AND($H$8=$H$10,$H$8&lt;&gt;"",$H$10&lt;&gt;""),1,0)</formula>
    </cfRule>
  </conditionalFormatting>
  <conditionalFormatting sqref="I100 I102:I103 I107:I108">
    <cfRule type="expression" dxfId="313" priority="14" stopIfTrue="1">
      <formula>IF(AND($H$8=$H$10,$H$8&lt;&gt;"",$H$10&lt;&gt;""),1,0)</formula>
    </cfRule>
  </conditionalFormatting>
  <conditionalFormatting sqref="F101:G101 B99 F106:G106 B104">
    <cfRule type="expression" dxfId="312" priority="15" stopIfTrue="1">
      <formula>IF(OR($G$9="en juego",$G$9="hoy!"),1,0)</formula>
    </cfRule>
  </conditionalFormatting>
  <conditionalFormatting sqref="I105">
    <cfRule type="expression" dxfId="311" priority="13" stopIfTrue="1">
      <formula>IF(AND($H$8=$H$10,$H$8&lt;&gt;"",$H$10&lt;&gt;""),1,0)</formula>
    </cfRule>
  </conditionalFormatting>
  <conditionalFormatting sqref="I110 I112:I113 I117:I118">
    <cfRule type="expression" dxfId="310" priority="11" stopIfTrue="1">
      <formula>IF(AND($H$8=$H$10,$H$8&lt;&gt;"",$H$10&lt;&gt;""),1,0)</formula>
    </cfRule>
  </conditionalFormatting>
  <conditionalFormatting sqref="F111:G111 B109 F116:G116 B114">
    <cfRule type="expression" dxfId="309" priority="12" stopIfTrue="1">
      <formula>IF(OR($G$9="en juego",$G$9="hoy!"),1,0)</formula>
    </cfRule>
  </conditionalFormatting>
  <conditionalFormatting sqref="I115">
    <cfRule type="expression" dxfId="308" priority="10" stopIfTrue="1">
      <formula>IF(AND($H$8=$H$10,$H$8&lt;&gt;"",$H$10&lt;&gt;""),1,0)</formula>
    </cfRule>
  </conditionalFormatting>
  <conditionalFormatting sqref="I120 I122:I123 I127:I128">
    <cfRule type="expression" dxfId="307" priority="8" stopIfTrue="1">
      <formula>IF(AND($H$8=$H$10,$H$8&lt;&gt;"",$H$10&lt;&gt;""),1,0)</formula>
    </cfRule>
  </conditionalFormatting>
  <conditionalFormatting sqref="F121:G121 B119 F126:G126 B124">
    <cfRule type="expression" dxfId="306" priority="9" stopIfTrue="1">
      <formula>IF(OR($G$9="en juego",$G$9="hoy!"),1,0)</formula>
    </cfRule>
  </conditionalFormatting>
  <conditionalFormatting sqref="I125">
    <cfRule type="expression" dxfId="305" priority="7" stopIfTrue="1">
      <formula>IF(AND($H$8=$H$10,$H$8&lt;&gt;"",$H$10&lt;&gt;""),1,0)</formula>
    </cfRule>
  </conditionalFormatting>
  <conditionalFormatting sqref="I130 I132:I133 I137:I138">
    <cfRule type="expression" dxfId="304" priority="5" stopIfTrue="1">
      <formula>IF(AND($H$8=$H$10,$H$8&lt;&gt;"",$H$10&lt;&gt;""),1,0)</formula>
    </cfRule>
  </conditionalFormatting>
  <conditionalFormatting sqref="F131:G131 B129 F136:G136 B134">
    <cfRule type="expression" dxfId="303" priority="6" stopIfTrue="1">
      <formula>IF(OR($G$9="en juego",$G$9="hoy!"),1,0)</formula>
    </cfRule>
  </conditionalFormatting>
  <conditionalFormatting sqref="I135">
    <cfRule type="expression" dxfId="302" priority="4" stopIfTrue="1">
      <formula>IF(AND($H$8=$H$10,$H$8&lt;&gt;"",$H$10&lt;&gt;""),1,0)</formula>
    </cfRule>
  </conditionalFormatting>
  <conditionalFormatting sqref="I140 I142:I143 I147:I148">
    <cfRule type="expression" dxfId="301" priority="2" stopIfTrue="1">
      <formula>IF(AND($H$8=$H$10,$H$8&lt;&gt;"",$H$10&lt;&gt;""),1,0)</formula>
    </cfRule>
  </conditionalFormatting>
  <conditionalFormatting sqref="F141:G141 B139 F146:G146 B144">
    <cfRule type="expression" dxfId="300" priority="3" stopIfTrue="1">
      <formula>IF(OR($G$9="en juego",$G$9="hoy!"),1,0)</formula>
    </cfRule>
  </conditionalFormatting>
  <conditionalFormatting sqref="I145">
    <cfRule type="expression" dxfId="299" priority="1" stopIfTrue="1">
      <formula>IF(AND($H$8=$H$10,$H$8&lt;&gt;"",$H$10&lt;&gt;""),1,0)</formula>
    </cfRule>
  </conditionalFormatting>
  <dataValidations count="2">
    <dataValidation type="custom" showErrorMessage="1" errorTitle="Dato no válido" error="Debe introducir antes el resultado del partido." sqref="I8 I18 I10:I11 I20:I21 I23 I47:I48 I25:I27 I30 I32:I33 I45 I35 I37:I38 I40 I42:I43 I13 I15:I16 I50 I60 I52:I53 I62:I63 I65 I87:I88 I70 I72:I73 I85 I75 I77:I78 I80 I82:I83 I55 I57:I58 I90 I100 I92:I93 I102:I103 I105 I127:I128 I110 I112:I113 I125 I115 I117:I118 I120 I122:I123 I95 I97:I98 I130 I140 I132:I133 I142:I143 I145 I147:I149 I135 I137:I138 I67:I68 I107:I108">
      <formula1>IF(H8&lt;&gt;"",1,0)</formula1>
    </dataValidation>
    <dataValidation type="whole" allowBlank="1" showErrorMessage="1" errorTitle="Dato no válido" error="Ingrese sólo un número entero_x000a_entre 0 y 99." sqref="H15:H16 H8 H47:H48 H10:H11 H18 H20:H21 H23 H13 H37:H38 H30 H32:H33 H35 H45 H40 H25:H27 H42:H43 H57:H58 H50 H87:H88 H52:H53 H60 H62:H63 H65 H55 H77:H78 H70 H72:H73 H75 H85 H80 H67:H68 H82:H83 H97:H98 H90 H127:H128 H92:H93 H100 H102:H103 H105 H95 H117:H118 H110 H112:H113 H115 H125 H120 H107:H108 H122:H123 H137:H138 H130 H132:H133 H140 H142:H143 H145 H135 H147:H149">
      <formula1>0</formula1>
      <formula2>99</formula2>
    </dataValidation>
  </dataValidation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Z28"/>
  <sheetViews>
    <sheetView showGridLines="0" showOutlineSymbols="0" topLeftCell="A10" workbookViewId="0">
      <selection activeCell="B11" sqref="B11"/>
    </sheetView>
  </sheetViews>
  <sheetFormatPr baseColWidth="10" defaultColWidth="9.140625" defaultRowHeight="12.75" x14ac:dyDescent="0.2"/>
  <cols>
    <col min="1" max="1" width="2.7109375" style="164" customWidth="1"/>
    <col min="2" max="2" width="25.42578125" style="164" customWidth="1"/>
    <col min="3" max="5" width="4.140625" style="164" customWidth="1"/>
    <col min="6" max="6" width="5.85546875" style="164" customWidth="1"/>
    <col min="7" max="7" width="3.5703125" style="164" customWidth="1"/>
    <col min="8" max="8" width="5.85546875" style="164" customWidth="1"/>
    <col min="9" max="11" width="4.42578125" style="164" customWidth="1"/>
    <col min="12" max="12" width="29.28515625" style="164" customWidth="1"/>
    <col min="13" max="13" width="27" style="164" customWidth="1"/>
    <col min="14" max="14" width="6.140625" style="164" customWidth="1"/>
    <col min="15" max="15" width="7.42578125" style="164" customWidth="1"/>
    <col min="16" max="17" width="6.140625" style="164" customWidth="1"/>
    <col min="18" max="19" width="9.28515625" style="164" customWidth="1"/>
    <col min="20" max="21" width="6.140625" style="164" customWidth="1"/>
    <col min="22" max="25" width="11.5703125" style="164" customWidth="1"/>
    <col min="26" max="26" width="7.7109375" style="164" customWidth="1"/>
    <col min="27" max="16384" width="9.140625" style="164"/>
  </cols>
  <sheetData>
    <row r="1" spans="1:26" s="163" customFormat="1" ht="53.25" customHeight="1" x14ac:dyDescent="0.2">
      <c r="A1" s="410" t="s">
        <v>238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162"/>
    </row>
    <row r="2" spans="1:26" s="163" customFormat="1" ht="53.2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66"/>
    </row>
    <row r="3" spans="1:26" ht="21" customHeight="1" thickBot="1" x14ac:dyDescent="0.25">
      <c r="M3" s="165"/>
      <c r="R3" s="166"/>
      <c r="S3" s="167"/>
      <c r="X3" s="165"/>
    </row>
    <row r="4" spans="1:26" ht="12.75" customHeight="1" thickBot="1" x14ac:dyDescent="0.25">
      <c r="B4" s="434" t="s">
        <v>12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6"/>
      <c r="V4" s="443" t="s">
        <v>84</v>
      </c>
      <c r="W4" s="444"/>
      <c r="X4" s="444"/>
      <c r="Y4" s="445"/>
    </row>
    <row r="5" spans="1:26" ht="12.75" customHeight="1" thickBot="1" x14ac:dyDescent="0.25">
      <c r="B5" s="276"/>
      <c r="C5" s="280" t="s">
        <v>234</v>
      </c>
      <c r="D5" s="280" t="s">
        <v>233</v>
      </c>
      <c r="E5" s="280" t="s">
        <v>232</v>
      </c>
      <c r="F5" s="277"/>
      <c r="G5" s="277"/>
      <c r="H5" s="277"/>
      <c r="I5" s="280" t="s">
        <v>232</v>
      </c>
      <c r="J5" s="280" t="s">
        <v>233</v>
      </c>
      <c r="K5" s="280" t="s">
        <v>234</v>
      </c>
      <c r="L5" s="281"/>
      <c r="M5" s="268" t="s">
        <v>67</v>
      </c>
      <c r="N5" s="439" t="s">
        <v>27</v>
      </c>
      <c r="O5" s="440"/>
      <c r="P5" s="439" t="s">
        <v>63</v>
      </c>
      <c r="Q5" s="440"/>
      <c r="R5" s="439" t="s">
        <v>38</v>
      </c>
      <c r="S5" s="440"/>
      <c r="V5" s="446"/>
      <c r="W5" s="447"/>
      <c r="X5" s="447"/>
      <c r="Y5" s="448"/>
    </row>
    <row r="6" spans="1:26" ht="33" customHeight="1" x14ac:dyDescent="0.2">
      <c r="A6" s="127" t="str">
        <f t="shared" ref="A6:A11" si="0">IF(OR(R6="finalizado",R6="en juego",R6="hoy!"),"Ø","")</f>
        <v/>
      </c>
      <c r="B6" s="255" t="str">
        <f ca="1">CELL("CONTENIDO",W7)</f>
        <v>SUPER ZONA</v>
      </c>
      <c r="C6" s="282"/>
      <c r="D6" s="282">
        <v>25</v>
      </c>
      <c r="E6" s="282">
        <v>25</v>
      </c>
      <c r="F6" s="256">
        <v>2</v>
      </c>
      <c r="G6" s="282" t="s">
        <v>13</v>
      </c>
      <c r="H6" s="256">
        <v>0</v>
      </c>
      <c r="I6" s="283">
        <v>11</v>
      </c>
      <c r="J6" s="283">
        <v>12</v>
      </c>
      <c r="K6" s="256"/>
      <c r="L6" s="282" t="str">
        <f ca="1">CELL("CONTENIDO",W9)</f>
        <v>RAIZ DE MENOS UNO</v>
      </c>
      <c r="M6" s="284" t="s">
        <v>229</v>
      </c>
      <c r="N6" s="437">
        <v>41922</v>
      </c>
      <c r="O6" s="437"/>
      <c r="P6" s="438">
        <v>0.70833333333333337</v>
      </c>
      <c r="Q6" s="438"/>
      <c r="R6" s="441" t="s">
        <v>236</v>
      </c>
      <c r="S6" s="442"/>
      <c r="U6" s="168"/>
      <c r="V6" s="211"/>
      <c r="W6" s="449"/>
      <c r="X6" s="449"/>
      <c r="Y6" s="212"/>
    </row>
    <row r="7" spans="1:26" ht="33" customHeight="1" x14ac:dyDescent="0.35">
      <c r="A7" s="127" t="str">
        <f t="shared" si="0"/>
        <v/>
      </c>
      <c r="B7" s="207" t="str">
        <f ca="1">CELL("CONTENIDO",W11)</f>
        <v>KA-POOM</v>
      </c>
      <c r="C7" s="209"/>
      <c r="D7" s="209">
        <v>20</v>
      </c>
      <c r="E7" s="209">
        <v>20</v>
      </c>
      <c r="F7" s="208">
        <v>2</v>
      </c>
      <c r="G7" s="209" t="s">
        <v>13</v>
      </c>
      <c r="H7" s="208">
        <v>0</v>
      </c>
      <c r="I7" s="274">
        <v>0</v>
      </c>
      <c r="J7" s="274">
        <v>0</v>
      </c>
      <c r="K7" s="208"/>
      <c r="L7" s="209" t="str">
        <f ca="1">CELL("CONTENIDO",W13)</f>
        <v>LA NARANJA MECANICA</v>
      </c>
      <c r="M7" s="288" t="s">
        <v>229</v>
      </c>
      <c r="N7" s="464">
        <v>41923</v>
      </c>
      <c r="O7" s="464"/>
      <c r="P7" s="463">
        <v>0.375</v>
      </c>
      <c r="Q7" s="463"/>
      <c r="R7" s="452" t="s">
        <v>235</v>
      </c>
      <c r="S7" s="453"/>
      <c r="T7" s="169"/>
      <c r="U7" s="128"/>
      <c r="V7" s="213"/>
      <c r="W7" s="451" t="s">
        <v>213</v>
      </c>
      <c r="X7" s="451"/>
      <c r="Y7" s="214"/>
    </row>
    <row r="8" spans="1:26" ht="33" customHeight="1" x14ac:dyDescent="0.4">
      <c r="A8" s="127" t="str">
        <f t="shared" si="0"/>
        <v/>
      </c>
      <c r="B8" s="207" t="str">
        <f ca="1">CELL("CONTENIDO",W7)</f>
        <v>SUPER ZONA</v>
      </c>
      <c r="C8" s="209">
        <v>14</v>
      </c>
      <c r="D8" s="209">
        <v>18</v>
      </c>
      <c r="E8" s="209">
        <v>25</v>
      </c>
      <c r="F8" s="208">
        <v>1</v>
      </c>
      <c r="G8" s="209" t="s">
        <v>13</v>
      </c>
      <c r="H8" s="208">
        <v>2</v>
      </c>
      <c r="I8" s="274">
        <v>16</v>
      </c>
      <c r="J8" s="274">
        <v>25</v>
      </c>
      <c r="K8" s="274">
        <v>16</v>
      </c>
      <c r="L8" s="209" t="str">
        <f ca="1">CELL("CONTENIDO",W11)</f>
        <v>KA-POOM</v>
      </c>
      <c r="M8" s="288" t="s">
        <v>229</v>
      </c>
      <c r="N8" s="464">
        <v>41930</v>
      </c>
      <c r="O8" s="464"/>
      <c r="P8" s="463">
        <v>0.41666666666666669</v>
      </c>
      <c r="Q8" s="463"/>
      <c r="R8" s="452" t="s">
        <v>236</v>
      </c>
      <c r="S8" s="453"/>
      <c r="T8" s="170"/>
      <c r="U8" s="129"/>
      <c r="V8" s="460"/>
      <c r="W8" s="461"/>
      <c r="X8" s="461"/>
      <c r="Y8" s="462"/>
    </row>
    <row r="9" spans="1:26" ht="33" customHeight="1" x14ac:dyDescent="0.2">
      <c r="A9" s="127" t="str">
        <f t="shared" si="0"/>
        <v/>
      </c>
      <c r="B9" s="207" t="str">
        <f ca="1">CELL("CONTENIDO",W13)</f>
        <v>LA NARANJA MECANICA</v>
      </c>
      <c r="C9" s="209">
        <v>0</v>
      </c>
      <c r="D9" s="209">
        <v>0</v>
      </c>
      <c r="E9" s="209">
        <v>0</v>
      </c>
      <c r="F9" s="208">
        <v>0</v>
      </c>
      <c r="G9" s="209" t="s">
        <v>13</v>
      </c>
      <c r="H9" s="208">
        <v>0</v>
      </c>
      <c r="I9" s="274">
        <v>0</v>
      </c>
      <c r="J9" s="274">
        <v>0</v>
      </c>
      <c r="K9" s="274">
        <v>0</v>
      </c>
      <c r="L9" s="209" t="str">
        <f ca="1">CELL("CONTENIDO",W9)</f>
        <v>RAIZ DE MENOS UNO</v>
      </c>
      <c r="M9" s="288" t="s">
        <v>229</v>
      </c>
      <c r="N9" s="464">
        <v>41964</v>
      </c>
      <c r="O9" s="464"/>
      <c r="P9" s="463">
        <v>0.70833333333333337</v>
      </c>
      <c r="Q9" s="463"/>
      <c r="R9" s="452" t="s">
        <v>241</v>
      </c>
      <c r="S9" s="453"/>
      <c r="U9" s="168"/>
      <c r="V9" s="213"/>
      <c r="W9" s="254" t="s">
        <v>215</v>
      </c>
      <c r="X9" s="254"/>
      <c r="Y9" s="214"/>
    </row>
    <row r="10" spans="1:26" ht="33" customHeight="1" x14ac:dyDescent="0.2">
      <c r="A10" s="127" t="str">
        <f t="shared" si="0"/>
        <v/>
      </c>
      <c r="B10" s="207" t="str">
        <f ca="1">CELL("CONTENIDO",W9)</f>
        <v>RAIZ DE MENOS UNO</v>
      </c>
      <c r="C10" s="209"/>
      <c r="D10" s="209">
        <v>16</v>
      </c>
      <c r="E10" s="209">
        <v>8</v>
      </c>
      <c r="F10" s="208">
        <v>0</v>
      </c>
      <c r="G10" s="209" t="s">
        <v>13</v>
      </c>
      <c r="H10" s="208">
        <v>2</v>
      </c>
      <c r="I10" s="274">
        <v>25</v>
      </c>
      <c r="J10" s="274">
        <v>25</v>
      </c>
      <c r="K10" s="208"/>
      <c r="L10" s="209" t="str">
        <f ca="1">CELL("CONTENIDO",W11)</f>
        <v>KA-POOM</v>
      </c>
      <c r="M10" s="288" t="s">
        <v>229</v>
      </c>
      <c r="N10" s="464">
        <v>41927</v>
      </c>
      <c r="O10" s="464"/>
      <c r="P10" s="463" t="s">
        <v>208</v>
      </c>
      <c r="Q10" s="463"/>
      <c r="R10" s="452" t="s">
        <v>236</v>
      </c>
      <c r="S10" s="454"/>
      <c r="U10" s="168"/>
      <c r="V10" s="460"/>
      <c r="W10" s="461"/>
      <c r="X10" s="461"/>
      <c r="Y10" s="462"/>
    </row>
    <row r="11" spans="1:26" ht="33" customHeight="1" thickBot="1" x14ac:dyDescent="0.25">
      <c r="A11" s="127" t="str">
        <f t="shared" si="0"/>
        <v/>
      </c>
      <c r="B11" s="252" t="str">
        <f ca="1">CELL("CONTENIDO",W13)</f>
        <v>LA NARANJA MECANICA</v>
      </c>
      <c r="C11" s="289"/>
      <c r="D11" s="289">
        <v>0</v>
      </c>
      <c r="E11" s="289">
        <v>0</v>
      </c>
      <c r="F11" s="290">
        <v>0</v>
      </c>
      <c r="G11" s="289" t="s">
        <v>13</v>
      </c>
      <c r="H11" s="290">
        <v>2</v>
      </c>
      <c r="I11" s="287">
        <v>20</v>
      </c>
      <c r="J11" s="287">
        <v>20</v>
      </c>
      <c r="K11" s="290"/>
      <c r="L11" s="289" t="str">
        <f ca="1">CELL("CONTENIDO",W7)</f>
        <v>SUPER ZONA</v>
      </c>
      <c r="M11" s="291" t="s">
        <v>229</v>
      </c>
      <c r="N11" s="465">
        <v>41957</v>
      </c>
      <c r="O11" s="465"/>
      <c r="P11" s="466">
        <v>0.70833333333333337</v>
      </c>
      <c r="Q11" s="466"/>
      <c r="R11" s="455" t="s">
        <v>235</v>
      </c>
      <c r="S11" s="456"/>
      <c r="U11" s="168"/>
      <c r="V11" s="213"/>
      <c r="W11" s="451" t="s">
        <v>219</v>
      </c>
      <c r="X11" s="451"/>
      <c r="Y11" s="214"/>
    </row>
    <row r="12" spans="1:26" ht="24.75" customHeight="1" x14ac:dyDescent="0.2">
      <c r="A12" s="168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68"/>
      <c r="V12" s="460"/>
      <c r="W12" s="461"/>
      <c r="X12" s="461"/>
      <c r="Y12" s="462"/>
    </row>
    <row r="13" spans="1:26" ht="39.75" customHeight="1" x14ac:dyDescent="0.2">
      <c r="B13" s="172"/>
      <c r="C13" s="172"/>
      <c r="D13" s="172"/>
      <c r="E13" s="172"/>
      <c r="F13" s="173"/>
      <c r="G13" s="173"/>
      <c r="H13" s="173"/>
      <c r="I13" s="173"/>
      <c r="J13" s="173"/>
      <c r="K13" s="173"/>
      <c r="L13" s="168"/>
      <c r="M13" s="173"/>
      <c r="N13" s="173"/>
      <c r="O13" s="173"/>
      <c r="P13" s="173"/>
      <c r="Q13" s="173"/>
      <c r="R13" s="173"/>
      <c r="S13" s="173"/>
      <c r="T13" s="173"/>
      <c r="U13" s="168"/>
      <c r="V13" s="213"/>
      <c r="W13" s="254" t="s">
        <v>223</v>
      </c>
      <c r="X13" s="254"/>
      <c r="Y13" s="214"/>
    </row>
    <row r="14" spans="1:26" ht="12.75" customHeight="1" thickBot="1" x14ac:dyDescent="0.25">
      <c r="B14" s="172"/>
      <c r="C14" s="172"/>
      <c r="D14" s="172"/>
      <c r="E14" s="172"/>
      <c r="F14" s="173"/>
      <c r="G14" s="173"/>
      <c r="H14" s="173"/>
      <c r="I14" s="173"/>
      <c r="J14" s="173"/>
      <c r="K14" s="173"/>
      <c r="L14" s="168"/>
      <c r="M14" s="173"/>
      <c r="N14" s="173"/>
      <c r="O14" s="173"/>
      <c r="P14" s="173"/>
      <c r="Q14" s="173"/>
      <c r="R14" s="173"/>
      <c r="S14" s="173"/>
      <c r="T14" s="173"/>
      <c r="Y14" s="168"/>
    </row>
    <row r="15" spans="1:26" ht="13.5" customHeight="1" thickBot="1" x14ac:dyDescent="0.25">
      <c r="M15" s="457" t="s">
        <v>28</v>
      </c>
      <c r="N15" s="458"/>
      <c r="O15" s="458"/>
      <c r="P15" s="458"/>
      <c r="Q15" s="458"/>
      <c r="R15" s="458"/>
      <c r="S15" s="458"/>
      <c r="T15" s="459"/>
    </row>
    <row r="16" spans="1:26" ht="34.5" customHeight="1" x14ac:dyDescent="0.2">
      <c r="M16" s="296"/>
      <c r="N16" s="297" t="s">
        <v>244</v>
      </c>
      <c r="O16" s="297" t="s">
        <v>245</v>
      </c>
      <c r="P16" s="297" t="s">
        <v>246</v>
      </c>
      <c r="Q16" s="297" t="s">
        <v>242</v>
      </c>
      <c r="R16" s="297" t="s">
        <v>243</v>
      </c>
      <c r="S16" s="297" t="s">
        <v>231</v>
      </c>
      <c r="T16" s="298" t="s">
        <v>36</v>
      </c>
    </row>
    <row r="17" spans="2:24" ht="23.25" customHeight="1" x14ac:dyDescent="0.2">
      <c r="I17" s="293"/>
      <c r="L17" s="180" t="s">
        <v>252</v>
      </c>
      <c r="M17" s="335" t="str">
        <f ca="1">calculoA!F52</f>
        <v>KA-POOM</v>
      </c>
      <c r="N17" s="304">
        <f ca="1">calculoA!G52</f>
        <v>3</v>
      </c>
      <c r="O17" s="304">
        <f ca="1">calculoA!H52</f>
        <v>3</v>
      </c>
      <c r="P17" s="304">
        <f ca="1">calculoA!J52</f>
        <v>0</v>
      </c>
      <c r="Q17" s="304">
        <f>SUM(E7,D7,I8,J8,K8,I10,J10)</f>
        <v>147</v>
      </c>
      <c r="R17" s="304">
        <f>SUM(I7,J7,E8,D8,C8,E10,D10)</f>
        <v>81</v>
      </c>
      <c r="S17" s="304">
        <f>(Q17/R17)</f>
        <v>1.8148148148148149</v>
      </c>
      <c r="T17" s="305">
        <f ca="1">calculoA!M52</f>
        <v>9</v>
      </c>
      <c r="U17" s="181"/>
      <c r="X17" s="63"/>
    </row>
    <row r="18" spans="2:24" ht="23.25" customHeight="1" x14ac:dyDescent="0.2">
      <c r="L18" s="180" t="s">
        <v>252</v>
      </c>
      <c r="M18" s="335" t="str">
        <f ca="1">calculoA!F53</f>
        <v>SUPER ZONA</v>
      </c>
      <c r="N18" s="304">
        <f ca="1">calculoA!G53</f>
        <v>3</v>
      </c>
      <c r="O18" s="304">
        <f ca="1">calculoA!H53</f>
        <v>2</v>
      </c>
      <c r="P18" s="304">
        <f ca="1">calculoA!J53</f>
        <v>1</v>
      </c>
      <c r="Q18" s="304">
        <f>SUM(D6,E6,C8,D8,E8,I11,J11)</f>
        <v>147</v>
      </c>
      <c r="R18" s="304">
        <f>SUM(I6,J6,I8,J8,K8,E11,D11)</f>
        <v>80</v>
      </c>
      <c r="S18" s="304">
        <f t="shared" ref="S18:S20" si="1">(Q18/R18)</f>
        <v>1.8374999999999999</v>
      </c>
      <c r="T18" s="305">
        <f ca="1">calculoA!M53</f>
        <v>6</v>
      </c>
      <c r="U18" s="181"/>
      <c r="X18" s="63"/>
    </row>
    <row r="19" spans="2:24" ht="23.25" customHeight="1" x14ac:dyDescent="0.2">
      <c r="L19" s="63"/>
      <c r="M19" s="302" t="str">
        <f ca="1">calculoA!F54</f>
        <v>RAIZ DE MENOS UNO</v>
      </c>
      <c r="N19" s="295">
        <f ca="1">calculoA!G54</f>
        <v>3</v>
      </c>
      <c r="O19" s="295">
        <f ca="1">calculoA!H54</f>
        <v>0</v>
      </c>
      <c r="P19" s="295">
        <f ca="1">calculoA!J54</f>
        <v>2</v>
      </c>
      <c r="Q19" s="295">
        <f>SUM(J6,I6,J9,I9,E10,D10)</f>
        <v>47</v>
      </c>
      <c r="R19" s="295">
        <f>SUM(E6,D6,E9,D9,I10,J10)</f>
        <v>100</v>
      </c>
      <c r="S19" s="295">
        <f t="shared" si="1"/>
        <v>0.47</v>
      </c>
      <c r="T19" s="299">
        <v>2</v>
      </c>
      <c r="U19" s="63"/>
      <c r="X19" s="63"/>
    </row>
    <row r="20" spans="2:24" ht="23.25" customHeight="1" thickBot="1" x14ac:dyDescent="0.25">
      <c r="L20" s="192"/>
      <c r="M20" s="303" t="str">
        <f ca="1">calculoA!F55</f>
        <v>LA NARANJA MECANICA</v>
      </c>
      <c r="N20" s="300">
        <f ca="1">calculoA!G55</f>
        <v>3</v>
      </c>
      <c r="O20" s="300">
        <f ca="1">calculoA!H55</f>
        <v>0</v>
      </c>
      <c r="P20" s="300">
        <f ca="1">calculoA!J55</f>
        <v>2</v>
      </c>
      <c r="Q20" s="300">
        <f>SUM(I7,J7,D9,E9,D11,E11)</f>
        <v>0</v>
      </c>
      <c r="R20" s="300">
        <f>SUM(D7,E7,I9,J9,I11,J11)</f>
        <v>80</v>
      </c>
      <c r="S20" s="300">
        <f t="shared" si="1"/>
        <v>0</v>
      </c>
      <c r="T20" s="301">
        <v>0</v>
      </c>
      <c r="U20" s="63"/>
      <c r="X20" s="63"/>
    </row>
    <row r="21" spans="2:24" ht="12.75" customHeight="1" x14ac:dyDescent="0.2">
      <c r="M21" s="173"/>
      <c r="N21" s="173"/>
      <c r="O21" s="173"/>
      <c r="P21" s="173"/>
      <c r="Q21" s="173"/>
      <c r="R21" s="173"/>
      <c r="S21" s="173"/>
      <c r="T21" s="173"/>
    </row>
    <row r="22" spans="2:24" ht="11.25" customHeight="1" x14ac:dyDescent="0.2">
      <c r="M22" s="173"/>
      <c r="N22" s="173"/>
      <c r="O22" s="173"/>
      <c r="P22" s="173"/>
      <c r="Q22" s="173"/>
      <c r="R22" s="173"/>
      <c r="S22" s="173"/>
      <c r="T22" s="173"/>
    </row>
    <row r="23" spans="2:24" ht="9" customHeight="1" x14ac:dyDescent="0.2"/>
    <row r="24" spans="2:24" x14ac:dyDescent="0.2">
      <c r="B24" s="184"/>
      <c r="C24" s="184"/>
      <c r="D24" s="184"/>
      <c r="E24" s="184"/>
      <c r="F24" s="185"/>
      <c r="T24" s="132"/>
      <c r="U24" s="132"/>
      <c r="V24" s="186"/>
    </row>
    <row r="28" spans="2:24" x14ac:dyDescent="0.2">
      <c r="W28" s="450"/>
      <c r="X28" s="450"/>
    </row>
  </sheetData>
  <dataConsolidate/>
  <mergeCells count="32">
    <mergeCell ref="P7:Q7"/>
    <mergeCell ref="N10:O10"/>
    <mergeCell ref="N11:O11"/>
    <mergeCell ref="P11:Q11"/>
    <mergeCell ref="P9:Q9"/>
    <mergeCell ref="P10:Q10"/>
    <mergeCell ref="W28:X28"/>
    <mergeCell ref="W7:X7"/>
    <mergeCell ref="W11:X11"/>
    <mergeCell ref="R9:S9"/>
    <mergeCell ref="R10:S10"/>
    <mergeCell ref="R11:S11"/>
    <mergeCell ref="R7:S7"/>
    <mergeCell ref="R8:S8"/>
    <mergeCell ref="M15:T15"/>
    <mergeCell ref="V10:Y10"/>
    <mergeCell ref="V8:Y8"/>
    <mergeCell ref="V12:Y12"/>
    <mergeCell ref="P8:Q8"/>
    <mergeCell ref="N7:O7"/>
    <mergeCell ref="N8:O8"/>
    <mergeCell ref="N9:O9"/>
    <mergeCell ref="A1:Y2"/>
    <mergeCell ref="B4:S4"/>
    <mergeCell ref="N6:O6"/>
    <mergeCell ref="P6:Q6"/>
    <mergeCell ref="R5:S5"/>
    <mergeCell ref="R6:S6"/>
    <mergeCell ref="V4:Y5"/>
    <mergeCell ref="N5:O5"/>
    <mergeCell ref="P5:Q5"/>
    <mergeCell ref="W6:X6"/>
  </mergeCells>
  <phoneticPr fontId="13" type="noConversion"/>
  <conditionalFormatting sqref="F7:K7 R7:S7">
    <cfRule type="expression" dxfId="298" priority="47" stopIfTrue="1">
      <formula>IF(OR($R$7="en juego",$R$7="hoy!"),1,0)</formula>
    </cfRule>
  </conditionalFormatting>
  <conditionalFormatting sqref="F7:F8 H7:K8 B6:L6 R6:S6 H10:K10 F10">
    <cfRule type="expression" dxfId="297" priority="48" stopIfTrue="1">
      <formula>IF(OR($R$6="en juego",$R$6="hoy!"),1,0)</formula>
    </cfRule>
  </conditionalFormatting>
  <conditionalFormatting sqref="F8:K8 R8">
    <cfRule type="expression" dxfId="296" priority="49" stopIfTrue="1">
      <formula>IF(OR($R$8="en juego",$R$8="hoy!"),1,0)</formula>
    </cfRule>
  </conditionalFormatting>
  <conditionalFormatting sqref="F10:K10 R10:S10">
    <cfRule type="expression" dxfId="295" priority="51" stopIfTrue="1">
      <formula>IF(OR($R$10="en juego",$R$10="hoy!"),1,0)</formula>
    </cfRule>
  </conditionalFormatting>
  <conditionalFormatting sqref="B8:E8">
    <cfRule type="expression" dxfId="294" priority="45" stopIfTrue="1">
      <formula>IF(OR($R$6="en juego",$R$6="hoy!"),1,0)</formula>
    </cfRule>
  </conditionalFormatting>
  <conditionalFormatting sqref="B10:E10">
    <cfRule type="expression" dxfId="293" priority="42" stopIfTrue="1">
      <formula>IF(OR($R$6="en juego",$R$6="hoy!"),1,0)</formula>
    </cfRule>
  </conditionalFormatting>
  <conditionalFormatting sqref="L8">
    <cfRule type="expression" dxfId="292" priority="41" stopIfTrue="1">
      <formula>IF(OR($R$6="en juego",$R$6="hoy!"),1,0)</formula>
    </cfRule>
  </conditionalFormatting>
  <conditionalFormatting sqref="L10">
    <cfRule type="expression" dxfId="291" priority="40" stopIfTrue="1">
      <formula>IF(OR($R$6="en juego",$R$6="hoy!"),1,0)</formula>
    </cfRule>
  </conditionalFormatting>
  <conditionalFormatting sqref="B7:E7">
    <cfRule type="expression" dxfId="290" priority="39" stopIfTrue="1">
      <formula>IF(OR($R$6="en juego",$R$6="hoy!"),1,0)</formula>
    </cfRule>
  </conditionalFormatting>
  <conditionalFormatting sqref="L7">
    <cfRule type="expression" dxfId="289" priority="36" stopIfTrue="1">
      <formula>IF(OR($R$6="en juego",$R$6="hoy!"),1,0)</formula>
    </cfRule>
  </conditionalFormatting>
  <conditionalFormatting sqref="M6">
    <cfRule type="expression" dxfId="288" priority="28" stopIfTrue="1">
      <formula>IF(OR($R$6="en juego",$R$6="hoy!"),1,0)</formula>
    </cfRule>
  </conditionalFormatting>
  <conditionalFormatting sqref="M6">
    <cfRule type="expression" dxfId="287" priority="27" stopIfTrue="1">
      <formula>IF(OR($R$8="en juego",$R$8="hoy!"),1,0)</formula>
    </cfRule>
  </conditionalFormatting>
  <conditionalFormatting sqref="M7:M8 M10">
    <cfRule type="expression" dxfId="286" priority="26" stopIfTrue="1">
      <formula>IF(OR($R$6="en juego",$R$6="hoy!"),1,0)</formula>
    </cfRule>
  </conditionalFormatting>
  <conditionalFormatting sqref="M7:M8 M10">
    <cfRule type="expression" dxfId="285" priority="25" stopIfTrue="1">
      <formula>IF(OR($R$8="en juego",$R$8="hoy!"),1,0)</formula>
    </cfRule>
  </conditionalFormatting>
  <conditionalFormatting sqref="P7:Q7">
    <cfRule type="expression" dxfId="284" priority="24" stopIfTrue="1">
      <formula>IF(OR($L$6="en juego",$L$6="hoy!"),1,0)</formula>
    </cfRule>
  </conditionalFormatting>
  <conditionalFormatting sqref="P8:Q8">
    <cfRule type="expression" dxfId="283" priority="22" stopIfTrue="1">
      <formula>IF(OR($L$6="en juego",$L$6="hoy!"),1,0)</formula>
    </cfRule>
  </conditionalFormatting>
  <conditionalFormatting sqref="P10:Q10">
    <cfRule type="expression" dxfId="282" priority="21" stopIfTrue="1">
      <formula>IF(OR($L$6="en juego",$L$6="hoy!"),1,0)</formula>
    </cfRule>
  </conditionalFormatting>
  <conditionalFormatting sqref="P6:Q6">
    <cfRule type="expression" dxfId="281" priority="17" stopIfTrue="1">
      <formula>IF(OR($L$6="en juego",$L$6="hoy!"),1,0)</formula>
    </cfRule>
  </conditionalFormatting>
  <conditionalFormatting sqref="P9:Q9">
    <cfRule type="expression" dxfId="280" priority="9" stopIfTrue="1">
      <formula>IF(OR($L$6="en juego",$L$6="hoy!"),1,0)</formula>
    </cfRule>
  </conditionalFormatting>
  <conditionalFormatting sqref="F9 H9:K9">
    <cfRule type="expression" dxfId="279" priority="14" stopIfTrue="1">
      <formula>IF(OR($R$6="en juego",$R$6="hoy!"),1,0)</formula>
    </cfRule>
  </conditionalFormatting>
  <conditionalFormatting sqref="F9:K9 R9">
    <cfRule type="expression" dxfId="278" priority="15" stopIfTrue="1">
      <formula>IF(OR($R$8="en juego",$R$8="hoy!"),1,0)</formula>
    </cfRule>
  </conditionalFormatting>
  <conditionalFormatting sqref="B9:E9">
    <cfRule type="expression" dxfId="277" priority="13" stopIfTrue="1">
      <formula>IF(OR($R$6="en juego",$R$6="hoy!"),1,0)</formula>
    </cfRule>
  </conditionalFormatting>
  <conditionalFormatting sqref="L9">
    <cfRule type="expression" dxfId="276" priority="12" stopIfTrue="1">
      <formula>IF(OR($R$6="en juego",$R$6="hoy!"),1,0)</formula>
    </cfRule>
  </conditionalFormatting>
  <conditionalFormatting sqref="M9">
    <cfRule type="expression" dxfId="275" priority="11" stopIfTrue="1">
      <formula>IF(OR($R$6="en juego",$R$6="hoy!"),1,0)</formula>
    </cfRule>
  </conditionalFormatting>
  <conditionalFormatting sqref="M9">
    <cfRule type="expression" dxfId="274" priority="10" stopIfTrue="1">
      <formula>IF(OR($R$8="en juego",$R$8="hoy!"),1,0)</formula>
    </cfRule>
  </conditionalFormatting>
  <conditionalFormatting sqref="H11:K11 F11">
    <cfRule type="expression" dxfId="273" priority="7" stopIfTrue="1">
      <formula>IF(OR($R$6="en juego",$R$6="hoy!"),1,0)</formula>
    </cfRule>
  </conditionalFormatting>
  <conditionalFormatting sqref="F11:K11 R11:S11">
    <cfRule type="expression" dxfId="272" priority="8" stopIfTrue="1">
      <formula>IF(OR($R$10="en juego",$R$10="hoy!"),1,0)</formula>
    </cfRule>
  </conditionalFormatting>
  <conditionalFormatting sqref="B11:E11">
    <cfRule type="expression" dxfId="271" priority="6" stopIfTrue="1">
      <formula>IF(OR($R$6="en juego",$R$6="hoy!"),1,0)</formula>
    </cfRule>
  </conditionalFormatting>
  <conditionalFormatting sqref="L11">
    <cfRule type="expression" dxfId="270" priority="5" stopIfTrue="1">
      <formula>IF(OR($R$6="en juego",$R$6="hoy!"),1,0)</formula>
    </cfRule>
  </conditionalFormatting>
  <conditionalFormatting sqref="M11">
    <cfRule type="expression" dxfId="269" priority="4" stopIfTrue="1">
      <formula>IF(OR($R$6="en juego",$R$6="hoy!"),1,0)</formula>
    </cfRule>
  </conditionalFormatting>
  <conditionalFormatting sqref="M11">
    <cfRule type="expression" dxfId="268" priority="3" stopIfTrue="1">
      <formula>IF(OR($R$8="en juego",$R$8="hoy!"),1,0)</formula>
    </cfRule>
  </conditionalFormatting>
  <conditionalFormatting sqref="P11:Q11">
    <cfRule type="expression" dxfId="267" priority="2" stopIfTrue="1">
      <formula>IF(OR($L$6="en juego",$L$6="hoy!"),1,0)</formula>
    </cfRule>
  </conditionalFormatting>
  <conditionalFormatting sqref="L17:L18">
    <cfRule type="expression" dxfId="266" priority="1" stopIfTrue="1">
      <formula>IF(AND($N$17=3,$N$18=3,$N$19=3,$N$20=3),1,0)</formula>
    </cfRule>
  </conditionalFormatting>
  <dataValidations count="1">
    <dataValidation type="whole" allowBlank="1" showErrorMessage="1" errorTitle="Dato no válido" error="Ingrese sólo un número entero_x000a_entre 0 y 99." sqref="F6:F11 H6:K11">
      <formula1>0</formula1>
      <formula2>99</formula2>
    </dataValidation>
  </dataValidations>
  <pageMargins left="0.75" right="0.75" top="1" bottom="1" header="0" footer="0"/>
  <pageSetup paperSize="9" scale="70" orientation="portrait" horizontalDpi="300" verticalDpi="300" r:id="rId1"/>
  <headerFooter alignWithMargins="0"/>
  <ignoredErrors>
    <ignoredError sqref="L7 B8:B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Z26"/>
  <sheetViews>
    <sheetView showGridLines="0" showOutlineSymbols="0" topLeftCell="A5" workbookViewId="0">
      <selection activeCell="L17" sqref="L17:L18"/>
    </sheetView>
  </sheetViews>
  <sheetFormatPr baseColWidth="10" defaultColWidth="9.140625" defaultRowHeight="12.75" x14ac:dyDescent="0.2"/>
  <cols>
    <col min="1" max="1" width="2.7109375" style="164" customWidth="1"/>
    <col min="2" max="2" width="27.7109375" style="164" customWidth="1"/>
    <col min="3" max="5" width="4" style="164" customWidth="1"/>
    <col min="6" max="6" width="5.42578125" style="164" customWidth="1"/>
    <col min="7" max="7" width="1.7109375" style="164" customWidth="1"/>
    <col min="8" max="8" width="5.42578125" style="164" customWidth="1"/>
    <col min="9" max="11" width="4.140625" style="164" customWidth="1"/>
    <col min="12" max="12" width="23.28515625" style="164" customWidth="1"/>
    <col min="13" max="13" width="25.5703125" style="164" customWidth="1"/>
    <col min="14" max="20" width="7.5703125" style="164" customWidth="1"/>
    <col min="21" max="21" width="6.28515625" style="164" customWidth="1"/>
    <col min="22" max="25" width="9.140625" style="164" customWidth="1"/>
    <col min="26" max="26" width="7.7109375" style="164" customWidth="1"/>
    <col min="27" max="16384" width="9.140625" style="164"/>
  </cols>
  <sheetData>
    <row r="1" spans="1:26" s="163" customFormat="1" ht="55.5" customHeight="1" x14ac:dyDescent="0.2">
      <c r="A1" s="410" t="s">
        <v>239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162"/>
    </row>
    <row r="2" spans="1:26" s="163" customFormat="1" ht="55.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66"/>
    </row>
    <row r="3" spans="1:26" ht="21" customHeight="1" thickBot="1" x14ac:dyDescent="0.25">
      <c r="M3" s="165"/>
      <c r="R3" s="166"/>
      <c r="S3" s="167"/>
      <c r="X3" s="165"/>
    </row>
    <row r="4" spans="1:26" ht="13.5" customHeight="1" thickBot="1" x14ac:dyDescent="0.25">
      <c r="B4" s="470" t="s">
        <v>12</v>
      </c>
      <c r="C4" s="471"/>
      <c r="D4" s="471"/>
      <c r="E4" s="471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3"/>
      <c r="V4" s="443" t="s">
        <v>83</v>
      </c>
      <c r="W4" s="444"/>
      <c r="X4" s="444"/>
      <c r="Y4" s="445"/>
    </row>
    <row r="5" spans="1:26" ht="12.75" customHeight="1" thickBot="1" x14ac:dyDescent="0.25">
      <c r="B5" s="270"/>
      <c r="C5" s="273" t="s">
        <v>234</v>
      </c>
      <c r="D5" s="273" t="s">
        <v>233</v>
      </c>
      <c r="E5" s="273" t="s">
        <v>232</v>
      </c>
      <c r="F5" s="271"/>
      <c r="G5" s="271"/>
      <c r="H5" s="271"/>
      <c r="I5" s="273" t="s">
        <v>232</v>
      </c>
      <c r="J5" s="273" t="s">
        <v>233</v>
      </c>
      <c r="K5" s="273" t="s">
        <v>234</v>
      </c>
      <c r="L5" s="272"/>
      <c r="M5" s="268" t="s">
        <v>67</v>
      </c>
      <c r="N5" s="468" t="s">
        <v>68</v>
      </c>
      <c r="O5" s="469"/>
      <c r="P5" s="468" t="s">
        <v>69</v>
      </c>
      <c r="Q5" s="469"/>
      <c r="R5" s="468" t="s">
        <v>38</v>
      </c>
      <c r="S5" s="469"/>
      <c r="V5" s="446"/>
      <c r="W5" s="447"/>
      <c r="X5" s="447"/>
      <c r="Y5" s="448"/>
    </row>
    <row r="6" spans="1:26" ht="31.5" customHeight="1" thickBot="1" x14ac:dyDescent="0.25">
      <c r="A6" s="127" t="str">
        <f t="shared" ref="A6:A11" si="0">IF(OR(R6="finalizado",R6="en juego",R6="hoy!"),"Ø","")</f>
        <v/>
      </c>
      <c r="B6" s="257" t="str">
        <f ca="1">CELL("CONTENIDO",W7)</f>
        <v>JEY VOLLEY</v>
      </c>
      <c r="C6" s="207"/>
      <c r="D6" s="248">
        <v>25</v>
      </c>
      <c r="E6" s="259">
        <v>25</v>
      </c>
      <c r="F6" s="250">
        <v>2</v>
      </c>
      <c r="G6" s="249" t="s">
        <v>13</v>
      </c>
      <c r="H6" s="250">
        <v>0</v>
      </c>
      <c r="I6" s="275">
        <v>12</v>
      </c>
      <c r="J6" s="274">
        <v>6</v>
      </c>
      <c r="K6" s="261"/>
      <c r="L6" s="257" t="str">
        <f ca="1">CELL("CONTENIDO",W9)</f>
        <v>U.T. PRO-VOL</v>
      </c>
      <c r="M6" s="265" t="s">
        <v>229</v>
      </c>
      <c r="N6" s="464">
        <v>41949</v>
      </c>
      <c r="O6" s="464"/>
      <c r="P6" s="463">
        <v>0.625</v>
      </c>
      <c r="Q6" s="463"/>
      <c r="R6" s="452" t="s">
        <v>236</v>
      </c>
      <c r="S6" s="453"/>
      <c r="U6" s="168"/>
      <c r="V6" s="211"/>
      <c r="W6" s="449"/>
      <c r="X6" s="449"/>
      <c r="Y6" s="212"/>
    </row>
    <row r="7" spans="1:26" ht="31.5" customHeight="1" thickBot="1" x14ac:dyDescent="0.4">
      <c r="A7" s="127" t="str">
        <f t="shared" si="0"/>
        <v/>
      </c>
      <c r="B7" s="257" t="str">
        <f ca="1">CELL("CONTENIDO",W11)</f>
        <v>BANDYBALL</v>
      </c>
      <c r="C7" s="207"/>
      <c r="D7" s="248">
        <v>20</v>
      </c>
      <c r="E7" s="259">
        <v>20</v>
      </c>
      <c r="F7" s="250">
        <v>2</v>
      </c>
      <c r="G7" s="249" t="s">
        <v>13</v>
      </c>
      <c r="H7" s="250">
        <v>0</v>
      </c>
      <c r="I7" s="275">
        <v>0</v>
      </c>
      <c r="J7" s="274">
        <v>0</v>
      </c>
      <c r="K7" s="261"/>
      <c r="L7" s="257" t="str">
        <f ca="1">CELL("CONTENIDO",W13)</f>
        <v>LOS INDUSTRIALES</v>
      </c>
      <c r="M7" s="265" t="s">
        <v>229</v>
      </c>
      <c r="N7" s="464">
        <v>41920</v>
      </c>
      <c r="O7" s="464"/>
      <c r="P7" s="463">
        <v>0.625</v>
      </c>
      <c r="Q7" s="463"/>
      <c r="R7" s="452" t="s">
        <v>235</v>
      </c>
      <c r="S7" s="453"/>
      <c r="T7" s="169"/>
      <c r="U7" s="128"/>
      <c r="V7" s="213"/>
      <c r="W7" s="467" t="s">
        <v>214</v>
      </c>
      <c r="X7" s="467"/>
      <c r="Y7" s="214"/>
    </row>
    <row r="8" spans="1:26" ht="31.5" customHeight="1" thickBot="1" x14ac:dyDescent="0.45">
      <c r="A8" s="127" t="str">
        <f t="shared" si="0"/>
        <v/>
      </c>
      <c r="B8" s="257" t="str">
        <f ca="1">CELL("CONTENIDO",W13)</f>
        <v>LOS INDUSTRIALES</v>
      </c>
      <c r="C8" s="207"/>
      <c r="D8" s="248">
        <v>25</v>
      </c>
      <c r="E8" s="259">
        <v>25</v>
      </c>
      <c r="F8" s="250">
        <v>2</v>
      </c>
      <c r="G8" s="249" t="s">
        <v>13</v>
      </c>
      <c r="H8" s="250">
        <v>0</v>
      </c>
      <c r="I8" s="275">
        <v>19</v>
      </c>
      <c r="J8" s="274">
        <v>11</v>
      </c>
      <c r="K8" s="261"/>
      <c r="L8" s="257" t="str">
        <f ca="1">CELL("CONTENIDO",W9)</f>
        <v>U.T. PRO-VOL</v>
      </c>
      <c r="M8" s="265" t="s">
        <v>229</v>
      </c>
      <c r="N8" s="464">
        <v>41933</v>
      </c>
      <c r="O8" s="464"/>
      <c r="P8" s="463">
        <v>0.625</v>
      </c>
      <c r="Q8" s="463"/>
      <c r="R8" s="452" t="s">
        <v>236</v>
      </c>
      <c r="S8" s="453"/>
      <c r="T8" s="170"/>
      <c r="U8" s="129"/>
      <c r="V8" s="460"/>
      <c r="W8" s="461"/>
      <c r="X8" s="461"/>
      <c r="Y8" s="462"/>
    </row>
    <row r="9" spans="1:26" ht="31.5" customHeight="1" thickBot="1" x14ac:dyDescent="0.25">
      <c r="A9" s="127" t="str">
        <f t="shared" si="0"/>
        <v/>
      </c>
      <c r="B9" s="257" t="str">
        <f ca="1">CELL("CONTENIDO",W7)</f>
        <v>JEY VOLLEY</v>
      </c>
      <c r="C9" s="207"/>
      <c r="D9" s="248">
        <v>25</v>
      </c>
      <c r="E9" s="259">
        <v>25</v>
      </c>
      <c r="F9" s="250">
        <v>2</v>
      </c>
      <c r="G9" s="249" t="s">
        <v>13</v>
      </c>
      <c r="H9" s="250">
        <v>0</v>
      </c>
      <c r="I9" s="275">
        <v>13</v>
      </c>
      <c r="J9" s="274">
        <v>15</v>
      </c>
      <c r="K9" s="261"/>
      <c r="L9" s="257" t="str">
        <f ca="1">CELL("CONTENIDO",W11)</f>
        <v>BANDYBALL</v>
      </c>
      <c r="M9" s="265" t="s">
        <v>229</v>
      </c>
      <c r="N9" s="464">
        <v>41934</v>
      </c>
      <c r="O9" s="464"/>
      <c r="P9" s="463">
        <v>0.58333333333333337</v>
      </c>
      <c r="Q9" s="463"/>
      <c r="R9" s="452" t="s">
        <v>236</v>
      </c>
      <c r="S9" s="453"/>
      <c r="U9" s="168"/>
      <c r="V9" s="213"/>
      <c r="W9" s="467" t="s">
        <v>216</v>
      </c>
      <c r="X9" s="467"/>
      <c r="Y9" s="214"/>
    </row>
    <row r="10" spans="1:26" ht="31.5" customHeight="1" thickBot="1" x14ac:dyDescent="0.25">
      <c r="A10" s="127" t="str">
        <f t="shared" si="0"/>
        <v/>
      </c>
      <c r="B10" s="257" t="str">
        <f ca="1">CELL("CONTENIDO",W9)</f>
        <v>U.T. PRO-VOL</v>
      </c>
      <c r="C10" s="207"/>
      <c r="D10" s="248">
        <v>23</v>
      </c>
      <c r="E10" s="259">
        <v>14</v>
      </c>
      <c r="F10" s="250">
        <v>0</v>
      </c>
      <c r="G10" s="249" t="s">
        <v>13</v>
      </c>
      <c r="H10" s="250">
        <v>2</v>
      </c>
      <c r="I10" s="275">
        <v>25</v>
      </c>
      <c r="J10" s="274">
        <v>25</v>
      </c>
      <c r="K10" s="261"/>
      <c r="L10" s="257" t="str">
        <f ca="1">CELL("CONTENIDO",W11)</f>
        <v>BANDYBALL</v>
      </c>
      <c r="M10" s="265" t="s">
        <v>229</v>
      </c>
      <c r="N10" s="464">
        <v>41964</v>
      </c>
      <c r="O10" s="464"/>
      <c r="P10" s="463" t="s">
        <v>208</v>
      </c>
      <c r="Q10" s="463"/>
      <c r="R10" s="452" t="s">
        <v>236</v>
      </c>
      <c r="S10" s="453"/>
      <c r="U10" s="168"/>
      <c r="V10" s="460"/>
      <c r="W10" s="461"/>
      <c r="X10" s="461"/>
      <c r="Y10" s="462"/>
    </row>
    <row r="11" spans="1:26" ht="31.5" customHeight="1" thickBot="1" x14ac:dyDescent="0.25">
      <c r="A11" s="127" t="str">
        <f t="shared" si="0"/>
        <v/>
      </c>
      <c r="B11" s="258" t="str">
        <f ca="1">CELL("CONTENIDO",W13)</f>
        <v>LOS INDUSTRIALES</v>
      </c>
      <c r="C11" s="252"/>
      <c r="D11" s="253">
        <v>15</v>
      </c>
      <c r="E11" s="260">
        <v>18</v>
      </c>
      <c r="F11" s="250">
        <v>0</v>
      </c>
      <c r="G11" s="292" t="s">
        <v>13</v>
      </c>
      <c r="H11" s="250">
        <v>2</v>
      </c>
      <c r="I11" s="286">
        <v>25</v>
      </c>
      <c r="J11" s="287">
        <v>25</v>
      </c>
      <c r="K11" s="262"/>
      <c r="L11" s="258" t="str">
        <f ca="1">CELL("CONTENIDO",W7)</f>
        <v>JEY VOLLEY</v>
      </c>
      <c r="M11" s="266" t="s">
        <v>229</v>
      </c>
      <c r="N11" s="465">
        <v>41957</v>
      </c>
      <c r="O11" s="465"/>
      <c r="P11" s="466">
        <v>0.625</v>
      </c>
      <c r="Q11" s="466"/>
      <c r="R11" s="455" t="s">
        <v>236</v>
      </c>
      <c r="S11" s="475"/>
      <c r="U11" s="168"/>
      <c r="V11" s="213"/>
      <c r="W11" s="467" t="s">
        <v>220</v>
      </c>
      <c r="X11" s="467"/>
      <c r="Y11" s="214"/>
    </row>
    <row r="12" spans="1:26" ht="24.75" customHeight="1" x14ac:dyDescent="0.2">
      <c r="A12" s="168"/>
      <c r="B12" s="172"/>
      <c r="C12" s="172"/>
      <c r="D12" s="172"/>
      <c r="E12" s="172"/>
      <c r="F12" s="173"/>
      <c r="G12" s="173"/>
      <c r="H12" s="173"/>
      <c r="I12" s="173"/>
      <c r="J12" s="173"/>
      <c r="K12" s="173"/>
      <c r="L12" s="168"/>
      <c r="U12" s="168"/>
      <c r="V12" s="460"/>
      <c r="W12" s="461"/>
      <c r="X12" s="461"/>
      <c r="Y12" s="462"/>
    </row>
    <row r="13" spans="1:26" ht="34.5" customHeight="1" x14ac:dyDescent="0.2">
      <c r="B13" s="172"/>
      <c r="C13" s="172"/>
      <c r="D13" s="172"/>
      <c r="E13" s="172"/>
      <c r="F13" s="173"/>
      <c r="G13" s="173"/>
      <c r="H13" s="173"/>
      <c r="I13" s="173"/>
      <c r="J13" s="173"/>
      <c r="K13" s="173"/>
      <c r="L13" s="168"/>
      <c r="U13" s="168"/>
      <c r="V13" s="213"/>
      <c r="W13" s="467" t="s">
        <v>224</v>
      </c>
      <c r="X13" s="467"/>
      <c r="Y13" s="214"/>
    </row>
    <row r="14" spans="1:26" ht="13.5" customHeight="1" thickBot="1" x14ac:dyDescent="0.25">
      <c r="B14" s="172"/>
      <c r="C14" s="172"/>
      <c r="D14" s="172"/>
      <c r="E14" s="172"/>
      <c r="F14" s="173"/>
      <c r="G14" s="173"/>
      <c r="H14" s="173"/>
      <c r="I14" s="173"/>
      <c r="J14" s="173"/>
      <c r="K14" s="173"/>
      <c r="L14" s="168"/>
    </row>
    <row r="15" spans="1:26" ht="13.5" customHeight="1" thickBot="1" x14ac:dyDescent="0.25">
      <c r="M15" s="457" t="s">
        <v>28</v>
      </c>
      <c r="N15" s="458"/>
      <c r="O15" s="458"/>
      <c r="P15" s="458"/>
      <c r="Q15" s="458"/>
      <c r="R15" s="458"/>
      <c r="S15" s="458"/>
      <c r="T15" s="474"/>
    </row>
    <row r="16" spans="1:26" ht="12.75" customHeight="1" x14ac:dyDescent="0.2">
      <c r="M16" s="306"/>
      <c r="N16" s="307" t="s">
        <v>29</v>
      </c>
      <c r="O16" s="307" t="s">
        <v>30</v>
      </c>
      <c r="P16" s="307" t="s">
        <v>32</v>
      </c>
      <c r="Q16" s="307" t="s">
        <v>242</v>
      </c>
      <c r="R16" s="307" t="s">
        <v>243</v>
      </c>
      <c r="S16" s="307" t="s">
        <v>231</v>
      </c>
      <c r="T16" s="308" t="s">
        <v>36</v>
      </c>
    </row>
    <row r="17" spans="2:20" ht="24.75" customHeight="1" x14ac:dyDescent="0.2">
      <c r="L17" s="180" t="s">
        <v>252</v>
      </c>
      <c r="M17" s="343" t="str">
        <f ca="1">calculoB!F52</f>
        <v>JEY VOLLEY</v>
      </c>
      <c r="N17" s="344">
        <f ca="1">calculoB!G52</f>
        <v>3</v>
      </c>
      <c r="O17" s="344">
        <f ca="1">calculoB!H52</f>
        <v>3</v>
      </c>
      <c r="P17" s="344">
        <f ca="1">calculoB!J52</f>
        <v>0</v>
      </c>
      <c r="Q17" s="344">
        <f>SUM(D6,E6,D9,E9,I11,J11)</f>
        <v>150</v>
      </c>
      <c r="R17" s="344">
        <f>SUM(I6,J6,I9,J9,E11,D11)</f>
        <v>79</v>
      </c>
      <c r="S17" s="344">
        <f>Q17/R17</f>
        <v>1.8987341772151898</v>
      </c>
      <c r="T17" s="345">
        <f ca="1">calculoB!M52</f>
        <v>9</v>
      </c>
    </row>
    <row r="18" spans="2:20" ht="24.75" customHeight="1" x14ac:dyDescent="0.2">
      <c r="L18" s="180" t="s">
        <v>252</v>
      </c>
      <c r="M18" s="343" t="str">
        <f ca="1">calculoB!F53</f>
        <v>BANDYBALL</v>
      </c>
      <c r="N18" s="344">
        <f ca="1">calculoB!G53</f>
        <v>3</v>
      </c>
      <c r="O18" s="344">
        <f ca="1">calculoB!H53</f>
        <v>2</v>
      </c>
      <c r="P18" s="344">
        <f ca="1">calculoB!J53</f>
        <v>1</v>
      </c>
      <c r="Q18" s="344">
        <f>SUM(D7,E7,I9,J9,I10,J10)</f>
        <v>118</v>
      </c>
      <c r="R18" s="344">
        <f>SUM(I7,J7,D9,E9,E10,D10)</f>
        <v>87</v>
      </c>
      <c r="S18" s="344">
        <f t="shared" ref="S18:S20" si="1">Q18/R18</f>
        <v>1.3563218390804597</v>
      </c>
      <c r="T18" s="345">
        <v>7</v>
      </c>
    </row>
    <row r="19" spans="2:20" ht="24.75" customHeight="1" x14ac:dyDescent="0.2">
      <c r="L19" s="63"/>
      <c r="M19" s="309" t="str">
        <f ca="1">calculoB!F54</f>
        <v>LOS INDUSTRIALES</v>
      </c>
      <c r="N19" s="294">
        <f ca="1">calculoB!G54</f>
        <v>3</v>
      </c>
      <c r="O19" s="294">
        <f ca="1">calculoB!H54</f>
        <v>1</v>
      </c>
      <c r="P19" s="294">
        <f ca="1">calculoB!J54</f>
        <v>2</v>
      </c>
      <c r="Q19" s="294">
        <f>SUM(I7,J7,D8,E8,D11,E11)</f>
        <v>83</v>
      </c>
      <c r="R19" s="294">
        <f>SUM(D7,E7,I8,J8,I11,J11)</f>
        <v>120</v>
      </c>
      <c r="S19" s="294">
        <f t="shared" si="1"/>
        <v>0.69166666666666665</v>
      </c>
      <c r="T19" s="310">
        <v>4</v>
      </c>
    </row>
    <row r="20" spans="2:20" ht="24.75" customHeight="1" thickBot="1" x14ac:dyDescent="0.25">
      <c r="L20" s="63"/>
      <c r="M20" s="311" t="str">
        <f ca="1">calculoB!F55</f>
        <v>U.T. PRO-VOL</v>
      </c>
      <c r="N20" s="312">
        <f ca="1">calculoB!G55</f>
        <v>3</v>
      </c>
      <c r="O20" s="312">
        <f ca="1">calculoB!H55</f>
        <v>0</v>
      </c>
      <c r="P20" s="312">
        <f ca="1">calculoB!J55</f>
        <v>3</v>
      </c>
      <c r="Q20" s="312">
        <f>SUM(I6,J6,I8,J8,D10,E10)</f>
        <v>85</v>
      </c>
      <c r="R20" s="312">
        <f>SUM(D6,E6,D8,E8,I10,J10)</f>
        <v>150</v>
      </c>
      <c r="S20" s="312">
        <f t="shared" si="1"/>
        <v>0.56666666666666665</v>
      </c>
      <c r="T20" s="313">
        <v>3</v>
      </c>
    </row>
    <row r="21" spans="2:20" ht="12.75" customHeight="1" x14ac:dyDescent="0.2"/>
    <row r="22" spans="2:20" ht="11.25" customHeight="1" x14ac:dyDescent="0.2"/>
    <row r="23" spans="2:20" ht="9" customHeight="1" x14ac:dyDescent="0.2"/>
    <row r="24" spans="2:20" x14ac:dyDescent="0.2">
      <c r="B24" s="184"/>
      <c r="C24" s="184"/>
      <c r="D24" s="184"/>
      <c r="E24" s="184"/>
      <c r="F24" s="185"/>
    </row>
    <row r="25" spans="2:20" ht="12.75" customHeight="1" x14ac:dyDescent="0.2"/>
    <row r="26" spans="2:20" ht="12.75" customHeight="1" x14ac:dyDescent="0.2"/>
  </sheetData>
  <dataConsolidate/>
  <mergeCells count="33">
    <mergeCell ref="V12:Y12"/>
    <mergeCell ref="V10:Y10"/>
    <mergeCell ref="V8:Y8"/>
    <mergeCell ref="W13:X13"/>
    <mergeCell ref="R10:S10"/>
    <mergeCell ref="W11:X11"/>
    <mergeCell ref="R11:S11"/>
    <mergeCell ref="R8:S8"/>
    <mergeCell ref="P6:Q6"/>
    <mergeCell ref="R5:S5"/>
    <mergeCell ref="R6:S6"/>
    <mergeCell ref="M15:T15"/>
    <mergeCell ref="N10:O10"/>
    <mergeCell ref="N11:O11"/>
    <mergeCell ref="P11:Q11"/>
    <mergeCell ref="P10:Q10"/>
    <mergeCell ref="P8:Q8"/>
    <mergeCell ref="W6:X6"/>
    <mergeCell ref="P7:Q7"/>
    <mergeCell ref="P9:Q9"/>
    <mergeCell ref="R9:S9"/>
    <mergeCell ref="A1:Y2"/>
    <mergeCell ref="W7:X7"/>
    <mergeCell ref="W9:X9"/>
    <mergeCell ref="N5:O5"/>
    <mergeCell ref="P5:Q5"/>
    <mergeCell ref="V4:Y5"/>
    <mergeCell ref="N7:O7"/>
    <mergeCell ref="N8:O8"/>
    <mergeCell ref="R7:S7"/>
    <mergeCell ref="N9:O9"/>
    <mergeCell ref="B4:S4"/>
    <mergeCell ref="N6:O6"/>
  </mergeCells>
  <phoneticPr fontId="13" type="noConversion"/>
  <conditionalFormatting sqref="F7:K7 R7:S7">
    <cfRule type="expression" dxfId="265" priority="50" stopIfTrue="1">
      <formula>IF(OR($R$7="en juego",$R$7="hoy!"),1,0)</formula>
    </cfRule>
  </conditionalFormatting>
  <conditionalFormatting sqref="F7:F9 H7:K9">
    <cfRule type="expression" dxfId="264" priority="51" stopIfTrue="1">
      <formula>IF(OR($R$6="en juego",$R$6="hoy!"),1,0)</formula>
    </cfRule>
  </conditionalFormatting>
  <conditionalFormatting sqref="F8:K8 R8">
    <cfRule type="expression" dxfId="263" priority="52" stopIfTrue="1">
      <formula>IF(OR($R$8="en juego",$R$8="hoy!"),1,0)</formula>
    </cfRule>
  </conditionalFormatting>
  <conditionalFormatting sqref="F9:K9 R9:S9">
    <cfRule type="expression" dxfId="262" priority="53" stopIfTrue="1">
      <formula>IF(OR($R$9="en juego",$R$9="hoy!"),1,0)</formula>
    </cfRule>
  </conditionalFormatting>
  <conditionalFormatting sqref="B8:E8">
    <cfRule type="expression" dxfId="261" priority="48" stopIfTrue="1">
      <formula>IF(OR($R$6="en juego",$R$6="hoy!"),1,0)</formula>
    </cfRule>
  </conditionalFormatting>
  <conditionalFormatting sqref="L9">
    <cfRule type="expression" dxfId="260" priority="46" stopIfTrue="1">
      <formula>IF(OR($R$6="en juego",$R$6="hoy!"),1,0)</formula>
    </cfRule>
  </conditionalFormatting>
  <conditionalFormatting sqref="L8">
    <cfRule type="expression" dxfId="259" priority="44" stopIfTrue="1">
      <formula>IF(OR($R$6="en juego",$R$6="hoy!"),1,0)</formula>
    </cfRule>
  </conditionalFormatting>
  <conditionalFormatting sqref="B7:E7">
    <cfRule type="expression" dxfId="258" priority="42" stopIfTrue="1">
      <formula>IF(OR($R$6="en juego",$R$6="hoy!"),1,0)</formula>
    </cfRule>
  </conditionalFormatting>
  <conditionalFormatting sqref="B9:E9">
    <cfRule type="expression" dxfId="257" priority="41" stopIfTrue="1">
      <formula>IF(OR($R$6="en juego",$R$6="hoy!"),1,0)</formula>
    </cfRule>
  </conditionalFormatting>
  <conditionalFormatting sqref="L7">
    <cfRule type="expression" dxfId="256" priority="39" stopIfTrue="1">
      <formula>IF(OR($R$6="en juego",$R$6="hoy!"),1,0)</formula>
    </cfRule>
  </conditionalFormatting>
  <conditionalFormatting sqref="M18:M20 M17:T17 N18:R18 T18 S18:S20">
    <cfRule type="expression" dxfId="255" priority="32" stopIfTrue="1">
      <formula>IF(AND($N$20=3,$N$21=3,$N$22=3,$N$23=3),1,0)</formula>
    </cfRule>
  </conditionalFormatting>
  <conditionalFormatting sqref="P7:Q7">
    <cfRule type="expression" dxfId="254" priority="30" stopIfTrue="1">
      <formula>IF(OR($L$6="en juego",$L$6="hoy!"),1,0)</formula>
    </cfRule>
  </conditionalFormatting>
  <conditionalFormatting sqref="P8:Q8">
    <cfRule type="expression" dxfId="253" priority="29" stopIfTrue="1">
      <formula>IF(OR($L$6="en juego",$L$6="hoy!"),1,0)</formula>
    </cfRule>
  </conditionalFormatting>
  <conditionalFormatting sqref="P9:Q9">
    <cfRule type="expression" dxfId="252" priority="28" stopIfTrue="1">
      <formula>IF(OR($L$6="en juego",$L$6="hoy!"),1,0)</formula>
    </cfRule>
  </conditionalFormatting>
  <conditionalFormatting sqref="M7:M9">
    <cfRule type="expression" dxfId="251" priority="25" stopIfTrue="1">
      <formula>IF(OR($R$6="en juego",$R$6="hoy!"),1,0)</formula>
    </cfRule>
  </conditionalFormatting>
  <conditionalFormatting sqref="M7:M9">
    <cfRule type="expression" dxfId="250" priority="24" stopIfTrue="1">
      <formula>IF(OR($R$8="en juego",$R$8="hoy!"),1,0)</formula>
    </cfRule>
  </conditionalFormatting>
  <conditionalFormatting sqref="F6:K6 R6:S6">
    <cfRule type="expression" dxfId="249" priority="21" stopIfTrue="1">
      <formula>IF(OR($R$7="en juego",$R$7="hoy!"),1,0)</formula>
    </cfRule>
  </conditionalFormatting>
  <conditionalFormatting sqref="F6 H6:K6">
    <cfRule type="expression" dxfId="248" priority="22" stopIfTrue="1">
      <formula>IF(OR($R$6="en juego",$R$6="hoy!"),1,0)</formula>
    </cfRule>
  </conditionalFormatting>
  <conditionalFormatting sqref="B6:E6">
    <cfRule type="expression" dxfId="247" priority="20" stopIfTrue="1">
      <formula>IF(OR($R$6="en juego",$R$6="hoy!"),1,0)</formula>
    </cfRule>
  </conditionalFormatting>
  <conditionalFormatting sqref="L6">
    <cfRule type="expression" dxfId="246" priority="19" stopIfTrue="1">
      <formula>IF(OR($R$6="en juego",$R$6="hoy!"),1,0)</formula>
    </cfRule>
  </conditionalFormatting>
  <conditionalFormatting sqref="P6:Q6">
    <cfRule type="expression" dxfId="245" priority="18" stopIfTrue="1">
      <formula>IF(OR($L$6="en juego",$L$6="hoy!"),1,0)</formula>
    </cfRule>
  </conditionalFormatting>
  <conditionalFormatting sqref="M6">
    <cfRule type="expression" dxfId="244" priority="17" stopIfTrue="1">
      <formula>IF(OR($R$6="en juego",$R$6="hoy!"),1,0)</formula>
    </cfRule>
  </conditionalFormatting>
  <conditionalFormatting sqref="M6">
    <cfRule type="expression" dxfId="243" priority="16" stopIfTrue="1">
      <formula>IF(OR($R$8="en juego",$R$8="hoy!"),1,0)</formula>
    </cfRule>
  </conditionalFormatting>
  <conditionalFormatting sqref="F11 H11:K11">
    <cfRule type="expression" dxfId="242" priority="14" stopIfTrue="1">
      <formula>IF(OR($R$6="en juego",$R$6="hoy!"),1,0)</formula>
    </cfRule>
  </conditionalFormatting>
  <conditionalFormatting sqref="F11:K11 R11:S11">
    <cfRule type="expression" dxfId="241" priority="15" stopIfTrue="1">
      <formula>IF(OR($R$9="en juego",$R$9="hoy!"),1,0)</formula>
    </cfRule>
  </conditionalFormatting>
  <conditionalFormatting sqref="L11">
    <cfRule type="expression" dxfId="240" priority="13" stopIfTrue="1">
      <formula>IF(OR($R$6="en juego",$R$6="hoy!"),1,0)</formula>
    </cfRule>
  </conditionalFormatting>
  <conditionalFormatting sqref="B11:E11">
    <cfRule type="expression" dxfId="239" priority="12" stopIfTrue="1">
      <formula>IF(OR($R$6="en juego",$R$6="hoy!"),1,0)</formula>
    </cfRule>
  </conditionalFormatting>
  <conditionalFormatting sqref="P11:Q11">
    <cfRule type="expression" dxfId="238" priority="11" stopIfTrue="1">
      <formula>IF(OR($L$6="en juego",$L$6="hoy!"),1,0)</formula>
    </cfRule>
  </conditionalFormatting>
  <conditionalFormatting sqref="M11">
    <cfRule type="expression" dxfId="237" priority="10" stopIfTrue="1">
      <formula>IF(OR($R$6="en juego",$R$6="hoy!"),1,0)</formula>
    </cfRule>
  </conditionalFormatting>
  <conditionalFormatting sqref="M11">
    <cfRule type="expression" dxfId="236" priority="9" stopIfTrue="1">
      <formula>IF(OR($R$8="en juego",$R$8="hoy!"),1,0)</formula>
    </cfRule>
  </conditionalFormatting>
  <conditionalFormatting sqref="F10 H10:K10">
    <cfRule type="expression" dxfId="235" priority="7" stopIfTrue="1">
      <formula>IF(OR($R$6="en juego",$R$6="hoy!"),1,0)</formula>
    </cfRule>
  </conditionalFormatting>
  <conditionalFormatting sqref="F10:K10 R10:S10">
    <cfRule type="expression" dxfId="234" priority="8" stopIfTrue="1">
      <formula>IF(OR($R$9="en juego",$R$9="hoy!"),1,0)</formula>
    </cfRule>
  </conditionalFormatting>
  <conditionalFormatting sqref="L10">
    <cfRule type="expression" dxfId="233" priority="6" stopIfTrue="1">
      <formula>IF(OR($R$6="en juego",$R$6="hoy!"),1,0)</formula>
    </cfRule>
  </conditionalFormatting>
  <conditionalFormatting sqref="B10:E10">
    <cfRule type="expression" dxfId="232" priority="5" stopIfTrue="1">
      <formula>IF(OR($R$6="en juego",$R$6="hoy!"),1,0)</formula>
    </cfRule>
  </conditionalFormatting>
  <conditionalFormatting sqref="P10:Q10">
    <cfRule type="expression" dxfId="231" priority="4" stopIfTrue="1">
      <formula>IF(OR($L$6="en juego",$L$6="hoy!"),1,0)</formula>
    </cfRule>
  </conditionalFormatting>
  <conditionalFormatting sqref="M10">
    <cfRule type="expression" dxfId="230" priority="3" stopIfTrue="1">
      <formula>IF(OR($R$6="en juego",$R$6="hoy!"),1,0)</formula>
    </cfRule>
  </conditionalFormatting>
  <conditionalFormatting sqref="M10">
    <cfRule type="expression" dxfId="229" priority="2" stopIfTrue="1">
      <formula>IF(OR($R$8="en juego",$R$8="hoy!"),1,0)</formula>
    </cfRule>
  </conditionalFormatting>
  <conditionalFormatting sqref="L17:L18">
    <cfRule type="expression" dxfId="228" priority="1" stopIfTrue="1">
      <formula>IF(AND($N$17=3,$N$18=3,$N$19=3,$N$20=3),1,0)</formula>
    </cfRule>
  </conditionalFormatting>
  <dataValidations disablePrompts="1" count="1">
    <dataValidation type="whole" allowBlank="1" showErrorMessage="1" errorTitle="Dato no válido" error="Ingrese sólo un número entero_x000a_entre 0 y 99." sqref="F6:F11 H6:K11">
      <formula1>0</formula1>
      <formula2>99</formula2>
    </dataValidation>
  </dataValidations>
  <pageMargins left="0.75" right="0.75" top="1" bottom="1" header="0" footer="0"/>
  <pageSetup paperSize="9" scale="70" orientation="portrait" horizontalDpi="300" verticalDpi="300" r:id="rId1"/>
  <headerFooter alignWithMargins="0"/>
  <ignoredErrors>
    <ignoredError sqref="L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6"/>
  <sheetViews>
    <sheetView showGridLines="0" showOutlineSymbols="0" topLeftCell="A7" workbookViewId="0">
      <selection activeCell="L17" sqref="L17:L18"/>
    </sheetView>
  </sheetViews>
  <sheetFormatPr baseColWidth="10" defaultColWidth="9.140625" defaultRowHeight="12.75" x14ac:dyDescent="0.2"/>
  <cols>
    <col min="1" max="1" width="2.7109375" style="164" customWidth="1"/>
    <col min="2" max="2" width="24.28515625" style="164" customWidth="1"/>
    <col min="3" max="5" width="4.5703125" style="164" customWidth="1"/>
    <col min="6" max="6" width="5.28515625" style="164" customWidth="1"/>
    <col min="7" max="7" width="1.7109375" style="164" customWidth="1"/>
    <col min="8" max="8" width="5.28515625" style="164" customWidth="1"/>
    <col min="9" max="11" width="4.7109375" style="164" customWidth="1"/>
    <col min="12" max="12" width="22.7109375" style="164" customWidth="1"/>
    <col min="13" max="13" width="24.7109375" style="164" customWidth="1"/>
    <col min="14" max="21" width="9" style="164" customWidth="1"/>
    <col min="22" max="25" width="9.85546875" style="164" customWidth="1"/>
    <col min="26" max="26" width="7.7109375" style="164" customWidth="1"/>
    <col min="27" max="16384" width="9.140625" style="164"/>
  </cols>
  <sheetData>
    <row r="1" spans="1:26" s="163" customFormat="1" ht="50.25" customHeight="1" x14ac:dyDescent="0.2">
      <c r="A1" s="410" t="s">
        <v>239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162"/>
    </row>
    <row r="2" spans="1:26" s="163" customFormat="1" ht="50.2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66"/>
    </row>
    <row r="3" spans="1:26" ht="21" customHeight="1" thickBot="1" x14ac:dyDescent="0.25">
      <c r="M3" s="165"/>
      <c r="R3" s="166"/>
      <c r="S3" s="167"/>
      <c r="X3" s="165"/>
    </row>
    <row r="4" spans="1:26" ht="12.75" customHeight="1" thickBot="1" x14ac:dyDescent="0.25">
      <c r="B4" s="470" t="s">
        <v>12</v>
      </c>
      <c r="C4" s="471"/>
      <c r="D4" s="471"/>
      <c r="E4" s="471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V4" s="443" t="s">
        <v>82</v>
      </c>
      <c r="W4" s="444"/>
      <c r="X4" s="444"/>
      <c r="Y4" s="445"/>
    </row>
    <row r="5" spans="1:26" ht="12.75" customHeight="1" thickBot="1" x14ac:dyDescent="0.25">
      <c r="B5" s="276"/>
      <c r="C5" s="322" t="s">
        <v>234</v>
      </c>
      <c r="D5" s="322" t="s">
        <v>233</v>
      </c>
      <c r="E5" s="322" t="s">
        <v>232</v>
      </c>
      <c r="F5" s="323"/>
      <c r="G5" s="323"/>
      <c r="H5" s="323"/>
      <c r="I5" s="322" t="s">
        <v>232</v>
      </c>
      <c r="J5" s="322" t="s">
        <v>233</v>
      </c>
      <c r="K5" s="322" t="s">
        <v>234</v>
      </c>
      <c r="L5" s="277"/>
      <c r="M5" s="268" t="s">
        <v>67</v>
      </c>
      <c r="N5" s="477" t="s">
        <v>68</v>
      </c>
      <c r="O5" s="478"/>
      <c r="P5" s="468" t="s">
        <v>69</v>
      </c>
      <c r="Q5" s="469"/>
      <c r="R5" s="477" t="s">
        <v>38</v>
      </c>
      <c r="S5" s="440"/>
      <c r="V5" s="446"/>
      <c r="W5" s="447"/>
      <c r="X5" s="447"/>
      <c r="Y5" s="448"/>
    </row>
    <row r="6" spans="1:26" ht="38.25" customHeight="1" thickBot="1" x14ac:dyDescent="0.25">
      <c r="A6" s="127" t="str">
        <f t="shared" ref="A6:A11" si="0">IF(OR(R6="finalizado",R6="en juego",R6="hoy!"),"Ø","")</f>
        <v/>
      </c>
      <c r="B6" s="324" t="str">
        <f ca="1">CELL("CONTENIDO",W7)</f>
        <v>AKIBAKEI</v>
      </c>
      <c r="C6" s="255"/>
      <c r="D6" s="325">
        <v>10</v>
      </c>
      <c r="E6" s="326">
        <v>11</v>
      </c>
      <c r="F6" s="250">
        <v>0</v>
      </c>
      <c r="G6" s="324" t="s">
        <v>13</v>
      </c>
      <c r="H6" s="250">
        <v>2</v>
      </c>
      <c r="I6" s="327">
        <v>25</v>
      </c>
      <c r="J6" s="283">
        <v>25</v>
      </c>
      <c r="K6" s="328"/>
      <c r="L6" s="324" t="str">
        <f ca="1">CELL("CONTENIDO",W9)</f>
        <v>THE COLLINS</v>
      </c>
      <c r="M6" s="265" t="s">
        <v>229</v>
      </c>
      <c r="N6" s="464">
        <v>41962</v>
      </c>
      <c r="O6" s="464"/>
      <c r="P6" s="476">
        <v>0.58333333333333337</v>
      </c>
      <c r="Q6" s="476"/>
      <c r="R6" s="452" t="s">
        <v>236</v>
      </c>
      <c r="S6" s="453"/>
      <c r="U6" s="168"/>
      <c r="V6" s="211"/>
      <c r="W6" s="449"/>
      <c r="X6" s="449"/>
      <c r="Y6" s="212"/>
    </row>
    <row r="7" spans="1:26" ht="38.25" customHeight="1" thickBot="1" x14ac:dyDescent="0.4">
      <c r="A7" s="127" t="str">
        <f t="shared" si="0"/>
        <v/>
      </c>
      <c r="B7" s="263" t="str">
        <f ca="1">CELL("CONTENIDO",W11)</f>
        <v>POLVAZO</v>
      </c>
      <c r="C7" s="207"/>
      <c r="D7" s="248">
        <v>18</v>
      </c>
      <c r="E7" s="259">
        <v>15</v>
      </c>
      <c r="F7" s="250">
        <v>0</v>
      </c>
      <c r="G7" s="263" t="s">
        <v>13</v>
      </c>
      <c r="H7" s="250">
        <v>2</v>
      </c>
      <c r="I7" s="275">
        <v>25</v>
      </c>
      <c r="J7" s="274">
        <v>25</v>
      </c>
      <c r="K7" s="261"/>
      <c r="L7" s="263" t="str">
        <f ca="1">CELL("CONTENIDO",W13)</f>
        <v>UN EQUIPO</v>
      </c>
      <c r="M7" s="265" t="s">
        <v>229</v>
      </c>
      <c r="N7" s="464">
        <v>41922</v>
      </c>
      <c r="O7" s="464"/>
      <c r="P7" s="476" t="s">
        <v>208</v>
      </c>
      <c r="Q7" s="476"/>
      <c r="R7" s="452" t="s">
        <v>236</v>
      </c>
      <c r="S7" s="453"/>
      <c r="T7" s="169"/>
      <c r="U7" s="190"/>
      <c r="V7" s="213"/>
      <c r="W7" s="467" t="s">
        <v>217</v>
      </c>
      <c r="X7" s="467"/>
      <c r="Y7" s="214"/>
    </row>
    <row r="8" spans="1:26" ht="38.25" customHeight="1" thickBot="1" x14ac:dyDescent="0.45">
      <c r="A8" s="127" t="str">
        <f t="shared" si="0"/>
        <v/>
      </c>
      <c r="B8" s="263" t="str">
        <f ca="1">CELL("CONTENIDO",W13)</f>
        <v>UN EQUIPO</v>
      </c>
      <c r="C8" s="207">
        <v>15</v>
      </c>
      <c r="D8" s="248">
        <v>21</v>
      </c>
      <c r="E8" s="259">
        <v>25</v>
      </c>
      <c r="F8" s="250">
        <v>2</v>
      </c>
      <c r="G8" s="263" t="s">
        <v>13</v>
      </c>
      <c r="H8" s="250">
        <v>1</v>
      </c>
      <c r="I8" s="275">
        <v>17</v>
      </c>
      <c r="J8" s="274">
        <v>25</v>
      </c>
      <c r="K8" s="279">
        <v>8</v>
      </c>
      <c r="L8" s="263" t="str">
        <f ca="1">CELL("CONTENIDO",W9)</f>
        <v>THE COLLINS</v>
      </c>
      <c r="M8" s="265" t="s">
        <v>229</v>
      </c>
      <c r="N8" s="464">
        <v>41955</v>
      </c>
      <c r="O8" s="464"/>
      <c r="P8" s="476">
        <v>0.54166666666666663</v>
      </c>
      <c r="Q8" s="476"/>
      <c r="R8" s="452" t="s">
        <v>236</v>
      </c>
      <c r="S8" s="453"/>
      <c r="T8" s="170"/>
      <c r="U8" s="191"/>
      <c r="V8" s="460"/>
      <c r="W8" s="461"/>
      <c r="X8" s="461"/>
      <c r="Y8" s="462"/>
    </row>
    <row r="9" spans="1:26" ht="38.25" customHeight="1" thickBot="1" x14ac:dyDescent="0.25">
      <c r="A9" s="127" t="str">
        <f t="shared" si="0"/>
        <v/>
      </c>
      <c r="B9" s="263" t="str">
        <f ca="1">CELL("CONTENIDO",W7)</f>
        <v>AKIBAKEI</v>
      </c>
      <c r="C9" s="207"/>
      <c r="D9" s="248">
        <v>19</v>
      </c>
      <c r="E9" s="259">
        <v>11</v>
      </c>
      <c r="F9" s="250">
        <v>0</v>
      </c>
      <c r="G9" s="263" t="s">
        <v>13</v>
      </c>
      <c r="H9" s="250">
        <v>2</v>
      </c>
      <c r="I9" s="275">
        <v>25</v>
      </c>
      <c r="J9" s="274">
        <v>25</v>
      </c>
      <c r="K9" s="261"/>
      <c r="L9" s="263" t="str">
        <f ca="1">CELL("CONTENIDO",W11)</f>
        <v>POLVAZO</v>
      </c>
      <c r="M9" s="265" t="s">
        <v>229</v>
      </c>
      <c r="N9" s="464">
        <v>41936</v>
      </c>
      <c r="O9" s="464"/>
      <c r="P9" s="463" t="s">
        <v>208</v>
      </c>
      <c r="Q9" s="463"/>
      <c r="R9" s="452" t="s">
        <v>236</v>
      </c>
      <c r="S9" s="453"/>
      <c r="U9" s="171"/>
      <c r="V9" s="213"/>
      <c r="W9" s="467" t="s">
        <v>228</v>
      </c>
      <c r="X9" s="467"/>
      <c r="Y9" s="214"/>
    </row>
    <row r="10" spans="1:26" ht="38.25" customHeight="1" thickBot="1" x14ac:dyDescent="0.25">
      <c r="A10" s="127" t="str">
        <f t="shared" si="0"/>
        <v/>
      </c>
      <c r="B10" s="263" t="str">
        <f ca="1">CELL("CONTENIDO",W13)</f>
        <v>UN EQUIPO</v>
      </c>
      <c r="C10" s="207"/>
      <c r="D10" s="248">
        <v>25</v>
      </c>
      <c r="E10" s="259">
        <v>25</v>
      </c>
      <c r="F10" s="250">
        <v>2</v>
      </c>
      <c r="G10" s="263" t="s">
        <v>13</v>
      </c>
      <c r="H10" s="250">
        <v>0</v>
      </c>
      <c r="I10" s="275">
        <v>9</v>
      </c>
      <c r="J10" s="274">
        <v>22</v>
      </c>
      <c r="K10" s="261"/>
      <c r="L10" s="263" t="str">
        <f ca="1">CELL("CONTENIDO",W7)</f>
        <v>AKIBAKEI</v>
      </c>
      <c r="M10" s="265" t="s">
        <v>229</v>
      </c>
      <c r="N10" s="464">
        <v>41941</v>
      </c>
      <c r="O10" s="464"/>
      <c r="P10" s="463" t="s">
        <v>208</v>
      </c>
      <c r="Q10" s="463"/>
      <c r="R10" s="452" t="s">
        <v>236</v>
      </c>
      <c r="S10" s="454"/>
      <c r="U10" s="171"/>
      <c r="V10" s="460"/>
      <c r="W10" s="461"/>
      <c r="X10" s="461"/>
      <c r="Y10" s="462"/>
    </row>
    <row r="11" spans="1:26" ht="38.25" customHeight="1" thickBot="1" x14ac:dyDescent="0.25">
      <c r="A11" s="127" t="str">
        <f t="shared" si="0"/>
        <v/>
      </c>
      <c r="B11" s="264" t="str">
        <f ca="1">CELL("CONTENIDO",W9)</f>
        <v>THE COLLINS</v>
      </c>
      <c r="C11" s="252"/>
      <c r="D11" s="253">
        <v>20</v>
      </c>
      <c r="E11" s="260">
        <v>20</v>
      </c>
      <c r="F11" s="250">
        <v>2</v>
      </c>
      <c r="G11" s="264" t="s">
        <v>13</v>
      </c>
      <c r="H11" s="250">
        <v>0</v>
      </c>
      <c r="I11" s="286">
        <v>0</v>
      </c>
      <c r="J11" s="287">
        <v>0</v>
      </c>
      <c r="K11" s="262"/>
      <c r="L11" s="264" t="str">
        <f ca="1">CELL("CONTENIDO",W11)</f>
        <v>POLVAZO</v>
      </c>
      <c r="M11" s="266" t="s">
        <v>229</v>
      </c>
      <c r="N11" s="465">
        <v>41941</v>
      </c>
      <c r="O11" s="465"/>
      <c r="P11" s="466">
        <v>0.45833333333333331</v>
      </c>
      <c r="Q11" s="466"/>
      <c r="R11" s="455" t="s">
        <v>235</v>
      </c>
      <c r="S11" s="456"/>
      <c r="U11" s="171"/>
      <c r="V11" s="213"/>
      <c r="W11" s="467" t="s">
        <v>221</v>
      </c>
      <c r="X11" s="467"/>
      <c r="Y11" s="214"/>
    </row>
    <row r="12" spans="1:26" ht="38.25" customHeight="1" x14ac:dyDescent="0.2">
      <c r="A12" s="168"/>
      <c r="B12" s="172"/>
      <c r="C12" s="172"/>
      <c r="D12" s="172"/>
      <c r="E12" s="172"/>
      <c r="F12" s="173"/>
      <c r="G12" s="173"/>
      <c r="H12" s="173"/>
      <c r="I12" s="173"/>
      <c r="J12" s="173"/>
      <c r="K12" s="173"/>
      <c r="L12" s="168"/>
      <c r="M12" s="174"/>
      <c r="N12" s="173"/>
      <c r="O12" s="175"/>
      <c r="P12" s="166"/>
      <c r="Q12" s="251"/>
      <c r="R12" s="131"/>
      <c r="S12" s="131"/>
      <c r="U12" s="171"/>
      <c r="V12" s="460"/>
      <c r="W12" s="461"/>
      <c r="X12" s="461"/>
      <c r="Y12" s="462"/>
    </row>
    <row r="13" spans="1:26" ht="38.25" customHeight="1" x14ac:dyDescent="0.2">
      <c r="B13" s="172"/>
      <c r="C13" s="172"/>
      <c r="D13" s="172"/>
      <c r="E13" s="172"/>
      <c r="F13" s="173"/>
      <c r="G13" s="173"/>
      <c r="H13" s="173"/>
      <c r="I13" s="173"/>
      <c r="J13" s="173"/>
      <c r="K13" s="173"/>
      <c r="L13" s="168"/>
      <c r="M13" s="174"/>
      <c r="N13" s="173"/>
      <c r="O13" s="173"/>
      <c r="P13" s="166"/>
      <c r="Q13" s="176"/>
      <c r="R13" s="131"/>
      <c r="S13" s="131"/>
      <c r="U13" s="171"/>
      <c r="V13" s="213"/>
      <c r="W13" s="467" t="s">
        <v>225</v>
      </c>
      <c r="X13" s="467"/>
      <c r="Y13" s="214"/>
    </row>
    <row r="14" spans="1:26" ht="13.5" customHeight="1" thickBot="1" x14ac:dyDescent="0.25">
      <c r="B14" s="172"/>
      <c r="C14" s="172"/>
      <c r="D14" s="172"/>
      <c r="E14" s="172"/>
      <c r="F14" s="173"/>
      <c r="G14" s="173"/>
      <c r="H14" s="173"/>
      <c r="I14" s="173"/>
      <c r="J14" s="173"/>
      <c r="K14" s="173"/>
      <c r="L14" s="168"/>
      <c r="M14" s="174"/>
      <c r="N14" s="173"/>
      <c r="O14" s="173"/>
      <c r="P14" s="166"/>
      <c r="Q14" s="176"/>
      <c r="R14" s="131"/>
      <c r="S14" s="131"/>
      <c r="Y14" s="168"/>
    </row>
    <row r="15" spans="1:26" ht="13.5" thickBot="1" x14ac:dyDescent="0.25">
      <c r="M15" s="457" t="s">
        <v>28</v>
      </c>
      <c r="N15" s="458"/>
      <c r="O15" s="458"/>
      <c r="P15" s="458"/>
      <c r="Q15" s="458"/>
      <c r="R15" s="458"/>
      <c r="S15" s="458"/>
      <c r="T15" s="474"/>
    </row>
    <row r="16" spans="1:26" ht="13.5" thickBot="1" x14ac:dyDescent="0.25">
      <c r="M16" s="318"/>
      <c r="N16" s="319" t="s">
        <v>29</v>
      </c>
      <c r="O16" s="319" t="s">
        <v>30</v>
      </c>
      <c r="P16" s="319" t="s">
        <v>32</v>
      </c>
      <c r="Q16" s="319" t="s">
        <v>242</v>
      </c>
      <c r="R16" s="319" t="s">
        <v>243</v>
      </c>
      <c r="S16" s="319" t="s">
        <v>231</v>
      </c>
      <c r="T16" s="320" t="s">
        <v>36</v>
      </c>
    </row>
    <row r="17" spans="2:24" ht="27" customHeight="1" x14ac:dyDescent="0.2">
      <c r="L17" s="180" t="s">
        <v>252</v>
      </c>
      <c r="M17" s="330" t="str">
        <f ca="1">calculoC!F52</f>
        <v>UN EQUIPO</v>
      </c>
      <c r="N17" s="331">
        <f ca="1">calculoC!G52</f>
        <v>3</v>
      </c>
      <c r="O17" s="331">
        <f ca="1">calculoC!H52</f>
        <v>3</v>
      </c>
      <c r="P17" s="331">
        <f ca="1">calculoC!J52</f>
        <v>0</v>
      </c>
      <c r="Q17" s="331">
        <f>SUM(E8,D8,C8,D10,E10,I7,J7)</f>
        <v>161</v>
      </c>
      <c r="R17" s="331">
        <f>SUM(E7,D7,I8,J8,K8,I10,J10)</f>
        <v>114</v>
      </c>
      <c r="S17" s="331">
        <f>(Q17/R17)</f>
        <v>1.4122807017543859</v>
      </c>
      <c r="T17" s="332">
        <f ca="1">calculoC!M52</f>
        <v>9</v>
      </c>
      <c r="X17" s="63"/>
    </row>
    <row r="18" spans="2:24" ht="27" customHeight="1" x14ac:dyDescent="0.2">
      <c r="L18" s="180" t="s">
        <v>252</v>
      </c>
      <c r="M18" s="333" t="str">
        <f ca="1">calculoC!F53</f>
        <v>THE COLLINS</v>
      </c>
      <c r="N18" s="285">
        <f ca="1">calculoC!G53</f>
        <v>3</v>
      </c>
      <c r="O18" s="285">
        <f ca="1">calculoC!H53</f>
        <v>2</v>
      </c>
      <c r="P18" s="285">
        <f ca="1">calculoC!J53</f>
        <v>1</v>
      </c>
      <c r="Q18" s="285">
        <f>SUM(I6,J6,I8,J8,K8,D11,E11)</f>
        <v>140</v>
      </c>
      <c r="R18" s="285">
        <f>SUM(E6,D6,E8,D8,C8,I11,J11)</f>
        <v>82</v>
      </c>
      <c r="S18" s="331">
        <f t="shared" ref="S18:S20" si="1">(Q18/R18)</f>
        <v>1.7073170731707317</v>
      </c>
      <c r="T18" s="334">
        <f ca="1">calculoC!M53</f>
        <v>6</v>
      </c>
      <c r="X18" s="63"/>
    </row>
    <row r="19" spans="2:24" ht="27" customHeight="1" x14ac:dyDescent="0.2">
      <c r="L19" s="63"/>
      <c r="M19" s="321" t="str">
        <f ca="1">calculoC!F54</f>
        <v>POLVAZO</v>
      </c>
      <c r="N19" s="209">
        <f ca="1">calculoC!G54</f>
        <v>3</v>
      </c>
      <c r="O19" s="209">
        <f ca="1">calculoC!H54</f>
        <v>1</v>
      </c>
      <c r="P19" s="209">
        <f ca="1">calculoC!J54</f>
        <v>2</v>
      </c>
      <c r="Q19" s="209">
        <f>SUM(D7,E7,I9,J9,I11,J11)</f>
        <v>83</v>
      </c>
      <c r="R19" s="209">
        <f>SUM(I7,J7,E9,D9,E11,D11)</f>
        <v>120</v>
      </c>
      <c r="S19" s="317">
        <f t="shared" si="1"/>
        <v>0.69166666666666665</v>
      </c>
      <c r="T19" s="314">
        <v>4</v>
      </c>
      <c r="X19" s="63"/>
    </row>
    <row r="20" spans="2:24" ht="27" customHeight="1" thickBot="1" x14ac:dyDescent="0.25">
      <c r="L20" s="63"/>
      <c r="M20" s="315" t="str">
        <f ca="1">calculoC!F55</f>
        <v>AKIBAKEI</v>
      </c>
      <c r="N20" s="289">
        <f ca="1">calculoC!G55</f>
        <v>3</v>
      </c>
      <c r="O20" s="289">
        <f ca="1">calculoC!H55</f>
        <v>0</v>
      </c>
      <c r="P20" s="289">
        <f ca="1">calculoC!J55</f>
        <v>3</v>
      </c>
      <c r="Q20" s="289">
        <f>SUM(D6,E6,D9,E9,I10,J10)</f>
        <v>82</v>
      </c>
      <c r="R20" s="289">
        <f>SUM(I6,J6,I9,J9,E10,D10)</f>
        <v>150</v>
      </c>
      <c r="S20" s="329">
        <f t="shared" si="1"/>
        <v>0.54666666666666663</v>
      </c>
      <c r="T20" s="314">
        <v>3</v>
      </c>
      <c r="X20" s="63"/>
    </row>
    <row r="22" spans="2:24" ht="11.25" customHeight="1" x14ac:dyDescent="0.2"/>
    <row r="23" spans="2:24" ht="9" customHeight="1" x14ac:dyDescent="0.2"/>
    <row r="24" spans="2:24" x14ac:dyDescent="0.2">
      <c r="B24" s="184"/>
      <c r="C24" s="184"/>
      <c r="D24" s="184"/>
      <c r="E24" s="184"/>
      <c r="F24" s="185"/>
      <c r="T24" s="132"/>
      <c r="U24" s="132"/>
    </row>
    <row r="25" spans="2:24" ht="12.75" customHeight="1" x14ac:dyDescent="0.2"/>
    <row r="26" spans="2:24" ht="12.75" customHeight="1" x14ac:dyDescent="0.2"/>
  </sheetData>
  <dataConsolidate/>
  <mergeCells count="33">
    <mergeCell ref="M15:T15"/>
    <mergeCell ref="A1:Y2"/>
    <mergeCell ref="W7:X7"/>
    <mergeCell ref="W9:X9"/>
    <mergeCell ref="W11:X11"/>
    <mergeCell ref="N5:O5"/>
    <mergeCell ref="P5:Q5"/>
    <mergeCell ref="V4:Y5"/>
    <mergeCell ref="N7:O7"/>
    <mergeCell ref="N8:O8"/>
    <mergeCell ref="R7:S7"/>
    <mergeCell ref="R11:S11"/>
    <mergeCell ref="N9:O9"/>
    <mergeCell ref="V10:Y10"/>
    <mergeCell ref="V8:Y8"/>
    <mergeCell ref="P9:Q9"/>
    <mergeCell ref="B4:S4"/>
    <mergeCell ref="N6:O6"/>
    <mergeCell ref="P6:Q6"/>
    <mergeCell ref="W6:X6"/>
    <mergeCell ref="R5:S5"/>
    <mergeCell ref="R6:S6"/>
    <mergeCell ref="W13:X13"/>
    <mergeCell ref="R9:S9"/>
    <mergeCell ref="R10:S10"/>
    <mergeCell ref="R8:S8"/>
    <mergeCell ref="V12:Y12"/>
    <mergeCell ref="N11:O11"/>
    <mergeCell ref="P11:Q11"/>
    <mergeCell ref="P10:Q10"/>
    <mergeCell ref="P7:Q7"/>
    <mergeCell ref="P8:Q8"/>
    <mergeCell ref="N10:O10"/>
  </mergeCells>
  <phoneticPr fontId="13" type="noConversion"/>
  <conditionalFormatting sqref="F7:K7 R7:S7">
    <cfRule type="expression" dxfId="227" priority="47" stopIfTrue="1">
      <formula>IF(OR($R$7="en juego",$R$7="hoy!"),1,0)</formula>
    </cfRule>
  </conditionalFormatting>
  <conditionalFormatting sqref="F7 H7:K7 H9:K11 F9:F11">
    <cfRule type="expression" dxfId="226" priority="48" stopIfTrue="1">
      <formula>IF(OR($R$6="en juego",$R$6="hoy!"),1,0)</formula>
    </cfRule>
  </conditionalFormatting>
  <conditionalFormatting sqref="F9:K9 R9:S9">
    <cfRule type="expression" dxfId="225" priority="50" stopIfTrue="1">
      <formula>IF(OR($R$9="en juego",$R$9="hoy!"),1,0)</formula>
    </cfRule>
  </conditionalFormatting>
  <conditionalFormatting sqref="F10:K10 R10:S10">
    <cfRule type="expression" dxfId="224" priority="51" stopIfTrue="1">
      <formula>IF(OR($R$10="en juego",$R$10="hoy!"),1,0)</formula>
    </cfRule>
  </conditionalFormatting>
  <conditionalFormatting sqref="F11:K11">
    <cfRule type="expression" dxfId="223" priority="52" stopIfTrue="1">
      <formula>IF(OR($R$11="en juego",$R$11="hoy!"),1,0)</formula>
    </cfRule>
  </conditionalFormatting>
  <conditionalFormatting sqref="B9:E9">
    <cfRule type="expression" dxfId="222" priority="38" stopIfTrue="1">
      <formula>IF(OR($R$6="en juego",$R$6="hoy!"),1,0)</formula>
    </cfRule>
  </conditionalFormatting>
  <conditionalFormatting sqref="L11">
    <cfRule type="expression" dxfId="221" priority="44" stopIfTrue="1">
      <formula>IF(OR($R$6="en juego",$R$6="hoy!"),1,0)</formula>
    </cfRule>
  </conditionalFormatting>
  <conditionalFormatting sqref="L9">
    <cfRule type="expression" dxfId="220" priority="43" stopIfTrue="1">
      <formula>IF(OR($R$6="en juego",$R$6="hoy!"),1,0)</formula>
    </cfRule>
  </conditionalFormatting>
  <conditionalFormatting sqref="B10:E10">
    <cfRule type="expression" dxfId="219" priority="42" stopIfTrue="1">
      <formula>IF(OR($R$6="en juego",$R$6="hoy!"),1,0)</formula>
    </cfRule>
  </conditionalFormatting>
  <conditionalFormatting sqref="L10">
    <cfRule type="expression" dxfId="218" priority="40" stopIfTrue="1">
      <formula>IF(OR($R$6="en juego",$R$6="hoy!"),1,0)</formula>
    </cfRule>
  </conditionalFormatting>
  <conditionalFormatting sqref="B7:E7">
    <cfRule type="expression" dxfId="217" priority="39" stopIfTrue="1">
      <formula>IF(OR($R$6="en juego",$R$6="hoy!"),1,0)</formula>
    </cfRule>
  </conditionalFormatting>
  <conditionalFormatting sqref="B11:E11">
    <cfRule type="expression" dxfId="216" priority="37" stopIfTrue="1">
      <formula>IF(OR($R$6="en juego",$R$6="hoy!"),1,0)</formula>
    </cfRule>
  </conditionalFormatting>
  <conditionalFormatting sqref="L7">
    <cfRule type="expression" dxfId="215" priority="36" stopIfTrue="1">
      <formula>IF(OR($R$6="en juego",$R$6="hoy!"),1,0)</formula>
    </cfRule>
  </conditionalFormatting>
  <conditionalFormatting sqref="R11:S11">
    <cfRule type="expression" dxfId="214" priority="30" stopIfTrue="1">
      <formula>IF(OR($R$10="en juego",$R$10="hoy!"),1,0)</formula>
    </cfRule>
  </conditionalFormatting>
  <conditionalFormatting sqref="M18:M20 M17:T17 N18:R18 T18 S18:S20">
    <cfRule type="expression" dxfId="213" priority="29" stopIfTrue="1">
      <formula>IF(AND($N$20=3,$N$21=3,$N$22=3,$N$23=3),1,0)</formula>
    </cfRule>
  </conditionalFormatting>
  <conditionalFormatting sqref="P7:Q7">
    <cfRule type="expression" dxfId="212" priority="27" stopIfTrue="1">
      <formula>IF(OR($L$6="en juego",$L$6="hoy!"),1,0)</formula>
    </cfRule>
  </conditionalFormatting>
  <conditionalFormatting sqref="P10:Q10">
    <cfRule type="expression" dxfId="211" priority="25" stopIfTrue="1">
      <formula>IF(OR($L$6="en juego",$L$6="hoy!"),1,0)</formula>
    </cfRule>
  </conditionalFormatting>
  <conditionalFormatting sqref="M7 M9:M11">
    <cfRule type="expression" dxfId="210" priority="22" stopIfTrue="1">
      <formula>IF(OR($R$6="en juego",$R$6="hoy!"),1,0)</formula>
    </cfRule>
  </conditionalFormatting>
  <conditionalFormatting sqref="M7 M9:M11">
    <cfRule type="expression" dxfId="209" priority="21" stopIfTrue="1">
      <formula>IF(OR($R$8="en juego",$R$8="hoy!"),1,0)</formula>
    </cfRule>
  </conditionalFormatting>
  <conditionalFormatting sqref="P9:Q9">
    <cfRule type="expression" dxfId="208" priority="18" stopIfTrue="1">
      <formula>IF(OR($L$6="en juego",$L$6="hoy!"),1,0)</formula>
    </cfRule>
  </conditionalFormatting>
  <conditionalFormatting sqref="P11:Q11">
    <cfRule type="expression" dxfId="207" priority="17" stopIfTrue="1">
      <formula>IF(OR($L$6="en juego",$L$6="hoy!"),1,0)</formula>
    </cfRule>
  </conditionalFormatting>
  <conditionalFormatting sqref="F6:K6 R6:S6">
    <cfRule type="expression" dxfId="206" priority="14" stopIfTrue="1">
      <formula>IF(OR($R$7="en juego",$R$7="hoy!"),1,0)</formula>
    </cfRule>
  </conditionalFormatting>
  <conditionalFormatting sqref="F6 H6:K6">
    <cfRule type="expression" dxfId="205" priority="15" stopIfTrue="1">
      <formula>IF(OR($R$6="en juego",$R$6="hoy!"),1,0)</formula>
    </cfRule>
  </conditionalFormatting>
  <conditionalFormatting sqref="B6:E6">
    <cfRule type="expression" dxfId="204" priority="13" stopIfTrue="1">
      <formula>IF(OR($R$6="en juego",$R$6="hoy!"),1,0)</formula>
    </cfRule>
  </conditionalFormatting>
  <conditionalFormatting sqref="L6">
    <cfRule type="expression" dxfId="203" priority="12" stopIfTrue="1">
      <formula>IF(OR($R$6="en juego",$R$6="hoy!"),1,0)</formula>
    </cfRule>
  </conditionalFormatting>
  <conditionalFormatting sqref="P6:Q6">
    <cfRule type="expression" dxfId="202" priority="11" stopIfTrue="1">
      <formula>IF(OR($L$6="en juego",$L$6="hoy!"),1,0)</formula>
    </cfRule>
  </conditionalFormatting>
  <conditionalFormatting sqref="M6">
    <cfRule type="expression" dxfId="201" priority="10" stopIfTrue="1">
      <formula>IF(OR($R$6="en juego",$R$6="hoy!"),1,0)</formula>
    </cfRule>
  </conditionalFormatting>
  <conditionalFormatting sqref="M6">
    <cfRule type="expression" dxfId="200" priority="9" stopIfTrue="1">
      <formula>IF(OR($R$8="en juego",$R$8="hoy!"),1,0)</formula>
    </cfRule>
  </conditionalFormatting>
  <conditionalFormatting sqref="F8:K8 R8:S8">
    <cfRule type="expression" dxfId="199" priority="7" stopIfTrue="1">
      <formula>IF(OR($R$7="en juego",$R$7="hoy!"),1,0)</formula>
    </cfRule>
  </conditionalFormatting>
  <conditionalFormatting sqref="F8 H8:K8">
    <cfRule type="expression" dxfId="198" priority="8" stopIfTrue="1">
      <formula>IF(OR($R$6="en juego",$R$6="hoy!"),1,0)</formula>
    </cfRule>
  </conditionalFormatting>
  <conditionalFormatting sqref="B8:E8">
    <cfRule type="expression" dxfId="197" priority="6" stopIfTrue="1">
      <formula>IF(OR($R$6="en juego",$R$6="hoy!"),1,0)</formula>
    </cfRule>
  </conditionalFormatting>
  <conditionalFormatting sqref="L8">
    <cfRule type="expression" dxfId="196" priority="5" stopIfTrue="1">
      <formula>IF(OR($R$6="en juego",$R$6="hoy!"),1,0)</formula>
    </cfRule>
  </conditionalFormatting>
  <conditionalFormatting sqref="P8:Q8">
    <cfRule type="expression" dxfId="195" priority="4" stopIfTrue="1">
      <formula>IF(OR($L$6="en juego",$L$6="hoy!"),1,0)</formula>
    </cfRule>
  </conditionalFormatting>
  <conditionalFormatting sqref="M8">
    <cfRule type="expression" dxfId="194" priority="3" stopIfTrue="1">
      <formula>IF(OR($R$6="en juego",$R$6="hoy!"),1,0)</formula>
    </cfRule>
  </conditionalFormatting>
  <conditionalFormatting sqref="M8">
    <cfRule type="expression" dxfId="193" priority="2" stopIfTrue="1">
      <formula>IF(OR($R$8="en juego",$R$8="hoy!"),1,0)</formula>
    </cfRule>
  </conditionalFormatting>
  <conditionalFormatting sqref="L17:L18">
    <cfRule type="expression" dxfId="192" priority="1" stopIfTrue="1">
      <formula>IF(AND($N$17=3,$N$18=3,$N$19=3,$N$20=3),1,0)</formula>
    </cfRule>
  </conditionalFormatting>
  <dataValidations count="1">
    <dataValidation type="whole" allowBlank="1" showErrorMessage="1" errorTitle="Dato no válido" error="Ingrese sólo un número entero_x000a_entre 0 y 99." sqref="F6:F11 H6:K11">
      <formula1>0</formula1>
      <formula2>99</formula2>
    </dataValidation>
  </dataValidations>
  <pageMargins left="0.75" right="0.75" top="1" bottom="1" header="0" footer="0"/>
  <pageSetup paperSize="9" scale="89" orientation="portrait" horizontalDpi="300" verticalDpi="300" r:id="rId1"/>
  <headerFooter alignWithMargins="0"/>
  <ignoredErrors>
    <ignoredError sqref="B1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Z28"/>
  <sheetViews>
    <sheetView showGridLines="0" showOutlineSymbols="0" topLeftCell="A4" workbookViewId="0">
      <selection activeCell="M17" sqref="M17"/>
    </sheetView>
  </sheetViews>
  <sheetFormatPr baseColWidth="10" defaultColWidth="9.140625" defaultRowHeight="12.75" x14ac:dyDescent="0.2"/>
  <cols>
    <col min="1" max="1" width="2.7109375" style="164" customWidth="1"/>
    <col min="2" max="2" width="30.140625" style="164" customWidth="1"/>
    <col min="3" max="5" width="3.85546875" style="164" customWidth="1"/>
    <col min="6" max="6" width="4.42578125" style="164" customWidth="1"/>
    <col min="7" max="7" width="1.7109375" style="164" customWidth="1"/>
    <col min="8" max="8" width="4.85546875" style="164" customWidth="1"/>
    <col min="9" max="11" width="4.140625" style="164" customWidth="1"/>
    <col min="12" max="12" width="28" style="164" customWidth="1"/>
    <col min="13" max="13" width="26.42578125" style="164" customWidth="1"/>
    <col min="14" max="17" width="10" style="164" customWidth="1"/>
    <col min="18" max="19" width="8.85546875" style="164" customWidth="1"/>
    <col min="20" max="21" width="5.5703125" style="164" customWidth="1"/>
    <col min="22" max="25" width="7.5703125" style="164" customWidth="1"/>
    <col min="26" max="26" width="7.7109375" style="164" customWidth="1"/>
    <col min="27" max="16384" width="9.140625" style="164"/>
  </cols>
  <sheetData>
    <row r="1" spans="1:26" s="163" customFormat="1" ht="53.25" customHeight="1" x14ac:dyDescent="0.2">
      <c r="A1" s="410" t="s">
        <v>239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162"/>
    </row>
    <row r="2" spans="1:26" s="163" customFormat="1" ht="53.25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66"/>
    </row>
    <row r="3" spans="1:26" ht="21" customHeight="1" thickBot="1" x14ac:dyDescent="0.25">
      <c r="M3" s="165"/>
      <c r="R3" s="166"/>
      <c r="S3" s="167"/>
      <c r="X3" s="165"/>
    </row>
    <row r="4" spans="1:26" ht="12.75" customHeight="1" thickBot="1" x14ac:dyDescent="0.25">
      <c r="B4" s="470" t="s">
        <v>12</v>
      </c>
      <c r="C4" s="471"/>
      <c r="D4" s="471"/>
      <c r="E4" s="471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3"/>
      <c r="V4" s="443" t="s">
        <v>81</v>
      </c>
      <c r="W4" s="444"/>
      <c r="X4" s="444"/>
      <c r="Y4" s="445"/>
    </row>
    <row r="5" spans="1:26" ht="12.75" customHeight="1" thickBot="1" x14ac:dyDescent="0.25">
      <c r="A5" s="168"/>
      <c r="B5" s="276"/>
      <c r="C5" s="278" t="s">
        <v>234</v>
      </c>
      <c r="D5" s="278" t="s">
        <v>233</v>
      </c>
      <c r="E5" s="278" t="s">
        <v>232</v>
      </c>
      <c r="F5" s="269"/>
      <c r="G5" s="269"/>
      <c r="H5" s="269"/>
      <c r="I5" s="278" t="s">
        <v>232</v>
      </c>
      <c r="J5" s="278" t="s">
        <v>233</v>
      </c>
      <c r="K5" s="278" t="s">
        <v>234</v>
      </c>
      <c r="L5" s="277"/>
      <c r="M5" s="268" t="s">
        <v>67</v>
      </c>
      <c r="N5" s="477" t="s">
        <v>68</v>
      </c>
      <c r="O5" s="478"/>
      <c r="P5" s="439" t="s">
        <v>69</v>
      </c>
      <c r="Q5" s="440"/>
      <c r="R5" s="439" t="s">
        <v>38</v>
      </c>
      <c r="S5" s="440"/>
      <c r="V5" s="446"/>
      <c r="W5" s="447"/>
      <c r="X5" s="447"/>
      <c r="Y5" s="448"/>
    </row>
    <row r="6" spans="1:26" ht="27.75" customHeight="1" thickBot="1" x14ac:dyDescent="0.25">
      <c r="A6" s="127" t="str">
        <f t="shared" ref="A6:A11" si="0">IF(OR(R6="finalizado",R6="en juego",R6="hoy!"),"Ø","")</f>
        <v/>
      </c>
      <c r="B6" s="263" t="str">
        <f ca="1">CELL("CONTENIDO",W7)</f>
        <v>FC</v>
      </c>
      <c r="C6" s="207"/>
      <c r="D6" s="248">
        <v>16</v>
      </c>
      <c r="E6" s="259">
        <v>11</v>
      </c>
      <c r="F6" s="250">
        <v>0</v>
      </c>
      <c r="G6" s="263" t="s">
        <v>13</v>
      </c>
      <c r="H6" s="267">
        <v>2</v>
      </c>
      <c r="I6" s="275">
        <v>25</v>
      </c>
      <c r="J6" s="274">
        <v>25</v>
      </c>
      <c r="K6" s="279"/>
      <c r="L6" s="249" t="str">
        <f ca="1">CELL("CONTENIDO",W9)</f>
        <v>FEBQ</v>
      </c>
      <c r="M6" s="265" t="s">
        <v>229</v>
      </c>
      <c r="N6" s="464">
        <v>41957</v>
      </c>
      <c r="O6" s="464"/>
      <c r="P6" s="463" t="s">
        <v>237</v>
      </c>
      <c r="Q6" s="463"/>
      <c r="R6" s="452" t="s">
        <v>236</v>
      </c>
      <c r="S6" s="453"/>
      <c r="U6" s="168"/>
      <c r="V6" s="211"/>
      <c r="W6" s="449"/>
      <c r="X6" s="449"/>
      <c r="Y6" s="212"/>
    </row>
    <row r="7" spans="1:26" ht="27.75" customHeight="1" thickBot="1" x14ac:dyDescent="0.4">
      <c r="A7" s="127" t="str">
        <f t="shared" si="0"/>
        <v/>
      </c>
      <c r="B7" s="263" t="str">
        <f ca="1">CELL("CONTENIDO",V11)</f>
        <v>FUERZA QUIMICA</v>
      </c>
      <c r="C7" s="207"/>
      <c r="D7" s="248">
        <v>0</v>
      </c>
      <c r="E7" s="259">
        <v>0</v>
      </c>
      <c r="F7" s="250">
        <v>0</v>
      </c>
      <c r="G7" s="263" t="s">
        <v>13</v>
      </c>
      <c r="H7" s="267">
        <v>2</v>
      </c>
      <c r="I7" s="275">
        <v>20</v>
      </c>
      <c r="J7" s="274">
        <v>20</v>
      </c>
      <c r="K7" s="279"/>
      <c r="L7" s="249" t="str">
        <f ca="1">CELL("CONTENIDO",V13)</f>
        <v>BORBOTONES V.C.</v>
      </c>
      <c r="M7" s="265" t="s">
        <v>229</v>
      </c>
      <c r="N7" s="464">
        <v>41949</v>
      </c>
      <c r="O7" s="464"/>
      <c r="P7" s="463" t="s">
        <v>230</v>
      </c>
      <c r="Q7" s="463"/>
      <c r="R7" s="452" t="s">
        <v>235</v>
      </c>
      <c r="S7" s="453"/>
      <c r="T7" s="169"/>
      <c r="U7" s="128"/>
      <c r="V7" s="213"/>
      <c r="W7" s="467" t="s">
        <v>227</v>
      </c>
      <c r="X7" s="467"/>
      <c r="Y7" s="214"/>
    </row>
    <row r="8" spans="1:26" ht="27.75" customHeight="1" thickBot="1" x14ac:dyDescent="0.45">
      <c r="A8" s="127" t="str">
        <f t="shared" si="0"/>
        <v/>
      </c>
      <c r="B8" s="263" t="str">
        <f ca="1">CELL("CONTENIDO",W7)</f>
        <v>FC</v>
      </c>
      <c r="C8" s="207"/>
      <c r="D8" s="248">
        <v>20</v>
      </c>
      <c r="E8" s="259">
        <v>20</v>
      </c>
      <c r="F8" s="250">
        <v>2</v>
      </c>
      <c r="G8" s="263" t="s">
        <v>13</v>
      </c>
      <c r="H8" s="267">
        <v>0</v>
      </c>
      <c r="I8" s="275">
        <v>0</v>
      </c>
      <c r="J8" s="274">
        <v>0</v>
      </c>
      <c r="K8" s="279"/>
      <c r="L8" s="249" t="str">
        <f ca="1">CELL("CONTENIDO",V11)</f>
        <v>FUERZA QUIMICA</v>
      </c>
      <c r="M8" s="265" t="s">
        <v>229</v>
      </c>
      <c r="N8" s="464">
        <v>41955</v>
      </c>
      <c r="O8" s="464"/>
      <c r="P8" s="463" t="s">
        <v>208</v>
      </c>
      <c r="Q8" s="463"/>
      <c r="R8" s="452" t="s">
        <v>235</v>
      </c>
      <c r="S8" s="453"/>
      <c r="T8" s="170"/>
      <c r="U8" s="129"/>
      <c r="V8" s="460"/>
      <c r="W8" s="461"/>
      <c r="X8" s="461"/>
      <c r="Y8" s="462"/>
    </row>
    <row r="9" spans="1:26" ht="27.75" customHeight="1" thickBot="1" x14ac:dyDescent="0.25">
      <c r="A9" s="127" t="str">
        <f t="shared" si="0"/>
        <v/>
      </c>
      <c r="B9" s="263" t="str">
        <f ca="1">CELL("CONTENIDO",V13)</f>
        <v>BORBOTONES V.C.</v>
      </c>
      <c r="C9" s="207">
        <v>15</v>
      </c>
      <c r="D9" s="248">
        <v>19</v>
      </c>
      <c r="E9" s="259">
        <v>25</v>
      </c>
      <c r="F9" s="250">
        <v>2</v>
      </c>
      <c r="G9" s="263" t="s">
        <v>13</v>
      </c>
      <c r="H9" s="267">
        <v>1</v>
      </c>
      <c r="I9" s="275">
        <v>18</v>
      </c>
      <c r="J9" s="274">
        <v>25</v>
      </c>
      <c r="K9" s="279">
        <v>7</v>
      </c>
      <c r="L9" s="249" t="str">
        <f ca="1">CELL("CONTENIDO",W9)</f>
        <v>FEBQ</v>
      </c>
      <c r="M9" s="265" t="s">
        <v>229</v>
      </c>
      <c r="N9" s="464">
        <v>41928</v>
      </c>
      <c r="O9" s="464"/>
      <c r="P9" s="463" t="s">
        <v>230</v>
      </c>
      <c r="Q9" s="463"/>
      <c r="R9" s="452" t="s">
        <v>236</v>
      </c>
      <c r="S9" s="453"/>
      <c r="U9" s="168"/>
      <c r="V9" s="213"/>
      <c r="W9" s="467" t="s">
        <v>218</v>
      </c>
      <c r="X9" s="467"/>
      <c r="Y9" s="214"/>
    </row>
    <row r="10" spans="1:26" ht="27.75" customHeight="1" thickBot="1" x14ac:dyDescent="0.25">
      <c r="A10" s="127" t="str">
        <f t="shared" si="0"/>
        <v/>
      </c>
      <c r="B10" s="263" t="str">
        <f ca="1">CELL("CONTENIDO",V13)</f>
        <v>BORBOTONES V.C.</v>
      </c>
      <c r="C10" s="207"/>
      <c r="D10" s="248">
        <v>0</v>
      </c>
      <c r="E10" s="259">
        <v>0</v>
      </c>
      <c r="F10" s="250">
        <v>0</v>
      </c>
      <c r="G10" s="263" t="s">
        <v>13</v>
      </c>
      <c r="H10" s="267">
        <v>2</v>
      </c>
      <c r="I10" s="275">
        <v>20</v>
      </c>
      <c r="J10" s="274">
        <v>20</v>
      </c>
      <c r="K10" s="279"/>
      <c r="L10" s="249" t="str">
        <f ca="1">CELL("CONTENIDO",W7)</f>
        <v>FC</v>
      </c>
      <c r="M10" s="265" t="s">
        <v>229</v>
      </c>
      <c r="N10" s="464">
        <v>41962</v>
      </c>
      <c r="O10" s="464"/>
      <c r="P10" s="463" t="s">
        <v>208</v>
      </c>
      <c r="Q10" s="463"/>
      <c r="R10" s="452" t="s">
        <v>236</v>
      </c>
      <c r="S10" s="453"/>
      <c r="U10" s="168"/>
      <c r="V10" s="460"/>
      <c r="W10" s="461"/>
      <c r="X10" s="461"/>
      <c r="Y10" s="462"/>
    </row>
    <row r="11" spans="1:26" ht="27.75" customHeight="1" thickBot="1" x14ac:dyDescent="0.25">
      <c r="A11" s="127" t="str">
        <f t="shared" si="0"/>
        <v/>
      </c>
      <c r="B11" s="263" t="str">
        <f ca="1">CELL("CONTENIDO",W9)</f>
        <v>FEBQ</v>
      </c>
      <c r="C11" s="207"/>
      <c r="D11" s="248">
        <v>20</v>
      </c>
      <c r="E11" s="259">
        <v>20</v>
      </c>
      <c r="F11" s="250">
        <v>2</v>
      </c>
      <c r="G11" s="263" t="s">
        <v>13</v>
      </c>
      <c r="H11" s="267">
        <v>0</v>
      </c>
      <c r="I11" s="275">
        <v>0</v>
      </c>
      <c r="J11" s="274">
        <v>0</v>
      </c>
      <c r="K11" s="279"/>
      <c r="L11" s="249" t="str">
        <f ca="1">CELL("CONTENIDO",V11)</f>
        <v>FUERZA QUIMICA</v>
      </c>
      <c r="M11" s="265" t="s">
        <v>229</v>
      </c>
      <c r="N11" s="464">
        <v>41958</v>
      </c>
      <c r="O11" s="464"/>
      <c r="P11" s="463" t="s">
        <v>240</v>
      </c>
      <c r="Q11" s="463"/>
      <c r="R11" s="452" t="s">
        <v>235</v>
      </c>
      <c r="S11" s="453"/>
      <c r="U11" s="168"/>
      <c r="V11" s="479" t="s">
        <v>222</v>
      </c>
      <c r="W11" s="467"/>
      <c r="X11" s="467"/>
      <c r="Y11" s="480"/>
    </row>
    <row r="12" spans="1:26" ht="27.75" customHeight="1" x14ac:dyDescent="0.2">
      <c r="B12" s="172"/>
      <c r="C12" s="172"/>
      <c r="D12" s="172"/>
      <c r="E12" s="172"/>
      <c r="F12" s="173"/>
      <c r="G12" s="173"/>
      <c r="H12" s="173"/>
      <c r="I12" s="173"/>
      <c r="J12" s="173"/>
      <c r="K12" s="173"/>
      <c r="L12" s="168"/>
      <c r="M12" s="174"/>
      <c r="N12" s="173"/>
      <c r="O12" s="175"/>
      <c r="P12" s="166"/>
      <c r="Q12" s="251"/>
      <c r="R12" s="131"/>
      <c r="S12" s="131"/>
      <c r="U12" s="168"/>
      <c r="V12" s="460"/>
      <c r="W12" s="461"/>
      <c r="X12" s="461"/>
      <c r="Y12" s="462"/>
    </row>
    <row r="13" spans="1:26" ht="30.75" customHeight="1" x14ac:dyDescent="0.2">
      <c r="B13" s="172"/>
      <c r="C13" s="172"/>
      <c r="D13" s="172"/>
      <c r="E13" s="172"/>
      <c r="F13" s="173"/>
      <c r="G13" s="173"/>
      <c r="H13" s="173"/>
      <c r="I13" s="173"/>
      <c r="J13" s="173"/>
      <c r="K13" s="173"/>
      <c r="L13" s="168"/>
      <c r="M13" s="174"/>
      <c r="N13" s="173"/>
      <c r="O13" s="173"/>
      <c r="P13" s="166"/>
      <c r="Q13" s="176"/>
      <c r="R13" s="131"/>
      <c r="S13" s="131"/>
      <c r="U13" s="168"/>
      <c r="V13" s="479" t="s">
        <v>226</v>
      </c>
      <c r="W13" s="467"/>
      <c r="X13" s="467"/>
      <c r="Y13" s="480"/>
    </row>
    <row r="14" spans="1:26" ht="13.5" customHeight="1" thickBot="1" x14ac:dyDescent="0.25">
      <c r="B14" s="172"/>
      <c r="C14" s="172"/>
      <c r="D14" s="172"/>
      <c r="E14" s="172"/>
      <c r="F14" s="173"/>
      <c r="G14" s="173"/>
      <c r="H14" s="173"/>
      <c r="I14" s="173"/>
      <c r="J14" s="173"/>
      <c r="K14" s="173"/>
      <c r="L14" s="168"/>
      <c r="M14" s="174"/>
      <c r="N14" s="173"/>
      <c r="O14" s="173"/>
      <c r="P14" s="166"/>
      <c r="Q14" s="176"/>
      <c r="R14" s="131"/>
      <c r="S14" s="131"/>
    </row>
    <row r="15" spans="1:26" ht="13.5" thickBot="1" x14ac:dyDescent="0.25">
      <c r="M15" s="434" t="s">
        <v>28</v>
      </c>
      <c r="N15" s="435"/>
      <c r="O15" s="435"/>
      <c r="P15" s="435"/>
      <c r="Q15" s="435"/>
      <c r="R15" s="435"/>
      <c r="S15" s="435"/>
      <c r="T15" s="436"/>
    </row>
    <row r="16" spans="1:26" x14ac:dyDescent="0.2">
      <c r="M16" s="346" t="s">
        <v>247</v>
      </c>
      <c r="N16" s="347" t="s">
        <v>29</v>
      </c>
      <c r="O16" s="347" t="s">
        <v>30</v>
      </c>
      <c r="P16" s="347" t="s">
        <v>32</v>
      </c>
      <c r="Q16" s="347" t="s">
        <v>242</v>
      </c>
      <c r="R16" s="347" t="s">
        <v>243</v>
      </c>
      <c r="S16" s="347" t="s">
        <v>231</v>
      </c>
      <c r="T16" s="348" t="s">
        <v>36</v>
      </c>
    </row>
    <row r="17" spans="2:24" ht="29.25" customHeight="1" x14ac:dyDescent="0.2">
      <c r="L17" s="180" t="s">
        <v>252</v>
      </c>
      <c r="M17" s="351" t="s">
        <v>227</v>
      </c>
      <c r="N17" s="285">
        <v>3</v>
      </c>
      <c r="O17" s="285">
        <v>2</v>
      </c>
      <c r="P17" s="285">
        <v>1</v>
      </c>
      <c r="Q17" s="285">
        <v>139</v>
      </c>
      <c r="R17" s="285">
        <v>50</v>
      </c>
      <c r="S17" s="285">
        <v>2.78</v>
      </c>
      <c r="T17" s="334">
        <v>7</v>
      </c>
    </row>
    <row r="18" spans="2:24" ht="29.25" customHeight="1" x14ac:dyDescent="0.2">
      <c r="L18" s="180" t="s">
        <v>252</v>
      </c>
      <c r="M18" s="352" t="s">
        <v>218</v>
      </c>
      <c r="N18" s="331">
        <v>3</v>
      </c>
      <c r="O18" s="331">
        <v>2</v>
      </c>
      <c r="P18" s="331">
        <v>1</v>
      </c>
      <c r="Q18" s="331">
        <v>140</v>
      </c>
      <c r="R18" s="331">
        <v>86</v>
      </c>
      <c r="S18" s="331">
        <v>1.6279069767441861</v>
      </c>
      <c r="T18" s="332">
        <v>7</v>
      </c>
      <c r="U18" s="181"/>
    </row>
    <row r="19" spans="2:24" ht="29.25" customHeight="1" x14ac:dyDescent="0.2">
      <c r="L19" s="63"/>
      <c r="M19" s="349" t="str">
        <f ca="1">calculoD!F54</f>
        <v>BORBOTONES V.C.</v>
      </c>
      <c r="N19" s="209">
        <f ca="1">calculoD!G54</f>
        <v>3</v>
      </c>
      <c r="O19" s="209">
        <f ca="1">calculoD!H54</f>
        <v>2</v>
      </c>
      <c r="P19" s="209">
        <f ca="1">calculoD!J54</f>
        <v>1</v>
      </c>
      <c r="Q19" s="209">
        <f>SUM(D6,E6,D8,E8,D10,E10)</f>
        <v>67</v>
      </c>
      <c r="R19" s="209">
        <f>SUM(I6,J6,I8,J8,I10,J10)</f>
        <v>90</v>
      </c>
      <c r="S19" s="317">
        <f t="shared" ref="S19:S20" si="1">Q19/R19</f>
        <v>0.74444444444444446</v>
      </c>
      <c r="T19" s="314">
        <f ca="1">calculoD!M54</f>
        <v>6</v>
      </c>
      <c r="U19" s="63"/>
    </row>
    <row r="20" spans="2:24" ht="29.25" customHeight="1" thickBot="1" x14ac:dyDescent="0.25">
      <c r="L20" s="63"/>
      <c r="M20" s="350" t="str">
        <f ca="1">calculoD!F55</f>
        <v>FUERZA QUIMICA</v>
      </c>
      <c r="N20" s="289">
        <f ca="1">calculoD!G55</f>
        <v>3</v>
      </c>
      <c r="O20" s="289">
        <f ca="1">calculoD!H55</f>
        <v>0</v>
      </c>
      <c r="P20" s="289">
        <f ca="1">calculoD!J55</f>
        <v>3</v>
      </c>
      <c r="Q20" s="289">
        <f ca="1">calculoD!K55</f>
        <v>0</v>
      </c>
      <c r="R20" s="289">
        <f ca="1">calculoD!L55</f>
        <v>6</v>
      </c>
      <c r="S20" s="329">
        <f t="shared" ca="1" si="1"/>
        <v>0</v>
      </c>
      <c r="T20" s="316">
        <f ca="1">calculoD!M55</f>
        <v>0</v>
      </c>
      <c r="U20" s="63"/>
    </row>
    <row r="22" spans="2:24" ht="11.25" customHeight="1" x14ac:dyDescent="0.2"/>
    <row r="23" spans="2:24" ht="9" customHeight="1" x14ac:dyDescent="0.2"/>
    <row r="24" spans="2:24" x14ac:dyDescent="0.2">
      <c r="B24" s="184"/>
      <c r="C24" s="184"/>
      <c r="D24" s="184"/>
      <c r="E24" s="184"/>
      <c r="F24" s="185"/>
      <c r="T24" s="132"/>
      <c r="U24" s="132"/>
      <c r="V24" s="186"/>
    </row>
    <row r="26" spans="2:24" x14ac:dyDescent="0.2">
      <c r="X26" s="189"/>
    </row>
    <row r="28" spans="2:24" x14ac:dyDescent="0.2">
      <c r="W28" s="450"/>
      <c r="X28" s="450"/>
    </row>
  </sheetData>
  <dataConsolidate/>
  <mergeCells count="34">
    <mergeCell ref="V13:Y13"/>
    <mergeCell ref="N10:O10"/>
    <mergeCell ref="V10:Y10"/>
    <mergeCell ref="V12:Y12"/>
    <mergeCell ref="W28:X28"/>
    <mergeCell ref="R10:S10"/>
    <mergeCell ref="R11:S11"/>
    <mergeCell ref="V11:Y11"/>
    <mergeCell ref="M15:T15"/>
    <mergeCell ref="N11:O11"/>
    <mergeCell ref="P11:Q11"/>
    <mergeCell ref="P10:Q10"/>
    <mergeCell ref="R9:S9"/>
    <mergeCell ref="B4:S4"/>
    <mergeCell ref="N6:O6"/>
    <mergeCell ref="P6:Q6"/>
    <mergeCell ref="R5:S5"/>
    <mergeCell ref="R6:S6"/>
    <mergeCell ref="A1:Y2"/>
    <mergeCell ref="W7:X7"/>
    <mergeCell ref="W9:X9"/>
    <mergeCell ref="N5:O5"/>
    <mergeCell ref="P5:Q5"/>
    <mergeCell ref="V4:Y5"/>
    <mergeCell ref="N7:O7"/>
    <mergeCell ref="N8:O8"/>
    <mergeCell ref="R7:S7"/>
    <mergeCell ref="N9:O9"/>
    <mergeCell ref="W6:X6"/>
    <mergeCell ref="V8:Y8"/>
    <mergeCell ref="R8:S8"/>
    <mergeCell ref="P7:Q7"/>
    <mergeCell ref="P8:Q8"/>
    <mergeCell ref="P9:Q9"/>
  </mergeCells>
  <phoneticPr fontId="13" type="noConversion"/>
  <conditionalFormatting sqref="F9 H9:K9">
    <cfRule type="expression" dxfId="191" priority="67" stopIfTrue="1">
      <formula>IF(OR($R$6="en juego",$R$6="hoy!"),1,0)</formula>
    </cfRule>
  </conditionalFormatting>
  <conditionalFormatting sqref="F9:K9 R9:S9">
    <cfRule type="expression" dxfId="190" priority="69" stopIfTrue="1">
      <formula>IF(OR($R$9="en juego",$R$9="hoy!"),1,0)</formula>
    </cfRule>
  </conditionalFormatting>
  <conditionalFormatting sqref="L9">
    <cfRule type="expression" dxfId="189" priority="62" stopIfTrue="1">
      <formula>IF(OR($R$6="en juego",$R$6="hoy!"),1,0)</formula>
    </cfRule>
  </conditionalFormatting>
  <conditionalFormatting sqref="B9:E9">
    <cfRule type="expression" dxfId="188" priority="57" stopIfTrue="1">
      <formula>IF(OR($R$6="en juego",$R$6="hoy!"),1,0)</formula>
    </cfRule>
  </conditionalFormatting>
  <conditionalFormatting sqref="P9:Q9">
    <cfRule type="expression" dxfId="187" priority="44" stopIfTrue="1">
      <formula>IF(OR($L$6="en juego",$L$6="hoy!"),1,0)</formula>
    </cfRule>
  </conditionalFormatting>
  <conditionalFormatting sqref="M9">
    <cfRule type="expression" dxfId="186" priority="41" stopIfTrue="1">
      <formula>IF(OR($R$6="en juego",$R$6="hoy!"),1,0)</formula>
    </cfRule>
  </conditionalFormatting>
  <conditionalFormatting sqref="M9">
    <cfRule type="expression" dxfId="185" priority="40" stopIfTrue="1">
      <formula>IF(OR($R$8="en juego",$R$8="hoy!"),1,0)</formula>
    </cfRule>
  </conditionalFormatting>
  <conditionalFormatting sqref="F7 H7:K7">
    <cfRule type="expression" dxfId="184" priority="36" stopIfTrue="1">
      <formula>IF(OR($R$6="en juego",$R$6="hoy!"),1,0)</formula>
    </cfRule>
  </conditionalFormatting>
  <conditionalFormatting sqref="F7:K7 R7:S7">
    <cfRule type="expression" dxfId="183" priority="37" stopIfTrue="1">
      <formula>IF(OR($R$9="en juego",$R$9="hoy!"),1,0)</formula>
    </cfRule>
  </conditionalFormatting>
  <conditionalFormatting sqref="L7">
    <cfRule type="expression" dxfId="182" priority="35" stopIfTrue="1">
      <formula>IF(OR($R$6="en juego",$R$6="hoy!"),1,0)</formula>
    </cfRule>
  </conditionalFormatting>
  <conditionalFormatting sqref="B7:E7">
    <cfRule type="expression" dxfId="181" priority="34" stopIfTrue="1">
      <formula>IF(OR($R$6="en juego",$R$6="hoy!"),1,0)</formula>
    </cfRule>
  </conditionalFormatting>
  <conditionalFormatting sqref="P7:Q7">
    <cfRule type="expression" dxfId="180" priority="33" stopIfTrue="1">
      <formula>IF(OR($L$6="en juego",$L$6="hoy!"),1,0)</formula>
    </cfRule>
  </conditionalFormatting>
  <conditionalFormatting sqref="M7">
    <cfRule type="expression" dxfId="179" priority="32" stopIfTrue="1">
      <formula>IF(OR($R$6="en juego",$R$6="hoy!"),1,0)</formula>
    </cfRule>
  </conditionalFormatting>
  <conditionalFormatting sqref="M7">
    <cfRule type="expression" dxfId="178" priority="31" stopIfTrue="1">
      <formula>IF(OR($R$8="en juego",$R$8="hoy!"),1,0)</formula>
    </cfRule>
  </conditionalFormatting>
  <conditionalFormatting sqref="M6">
    <cfRule type="expression" dxfId="177" priority="9" stopIfTrue="1">
      <formula>IF(OR($R$8="en juego",$R$8="hoy!"),1,0)</formula>
    </cfRule>
  </conditionalFormatting>
  <conditionalFormatting sqref="F8 H8:K8">
    <cfRule type="expression" dxfId="176" priority="28" stopIfTrue="1">
      <formula>IF(OR($R$6="en juego",$R$6="hoy!"),1,0)</formula>
    </cfRule>
  </conditionalFormatting>
  <conditionalFormatting sqref="F8:K8 R8:S8">
    <cfRule type="expression" dxfId="175" priority="29" stopIfTrue="1">
      <formula>IF(OR($R$9="en juego",$R$9="hoy!"),1,0)</formula>
    </cfRule>
  </conditionalFormatting>
  <conditionalFormatting sqref="L8">
    <cfRule type="expression" dxfId="174" priority="27" stopIfTrue="1">
      <formula>IF(OR($R$6="en juego",$R$6="hoy!"),1,0)</formula>
    </cfRule>
  </conditionalFormatting>
  <conditionalFormatting sqref="B8:E8">
    <cfRule type="expression" dxfId="173" priority="26" stopIfTrue="1">
      <formula>IF(OR($R$6="en juego",$R$6="hoy!"),1,0)</formula>
    </cfRule>
  </conditionalFormatting>
  <conditionalFormatting sqref="P8:Q8">
    <cfRule type="expression" dxfId="172" priority="25" stopIfTrue="1">
      <formula>IF(OR($L$6="en juego",$L$6="hoy!"),1,0)</formula>
    </cfRule>
  </conditionalFormatting>
  <conditionalFormatting sqref="M8">
    <cfRule type="expression" dxfId="171" priority="24" stopIfTrue="1">
      <formula>IF(OR($R$6="en juego",$R$6="hoy!"),1,0)</formula>
    </cfRule>
  </conditionalFormatting>
  <conditionalFormatting sqref="M8">
    <cfRule type="expression" dxfId="170" priority="23" stopIfTrue="1">
      <formula>IF(OR($R$8="en juego",$R$8="hoy!"),1,0)</formula>
    </cfRule>
  </conditionalFormatting>
  <conditionalFormatting sqref="F11 H11:K11">
    <cfRule type="expression" dxfId="169" priority="21" stopIfTrue="1">
      <formula>IF(OR($R$6="en juego",$R$6="hoy!"),1,0)</formula>
    </cfRule>
  </conditionalFormatting>
  <conditionalFormatting sqref="F11:K11 R11:S11">
    <cfRule type="expression" dxfId="168" priority="22" stopIfTrue="1">
      <formula>IF(OR($R$9="en juego",$R$9="hoy!"),1,0)</formula>
    </cfRule>
  </conditionalFormatting>
  <conditionalFormatting sqref="L11">
    <cfRule type="expression" dxfId="167" priority="20" stopIfTrue="1">
      <formula>IF(OR($R$6="en juego",$R$6="hoy!"),1,0)</formula>
    </cfRule>
  </conditionalFormatting>
  <conditionalFormatting sqref="B11:E11">
    <cfRule type="expression" dxfId="166" priority="19" stopIfTrue="1">
      <formula>IF(OR($R$6="en juego",$R$6="hoy!"),1,0)</formula>
    </cfRule>
  </conditionalFormatting>
  <conditionalFormatting sqref="P11:Q11">
    <cfRule type="expression" dxfId="165" priority="18" stopIfTrue="1">
      <formula>IF(OR($L$6="en juego",$L$6="hoy!"),1,0)</formula>
    </cfRule>
  </conditionalFormatting>
  <conditionalFormatting sqref="M11">
    <cfRule type="expression" dxfId="164" priority="17" stopIfTrue="1">
      <formula>IF(OR($R$6="en juego",$R$6="hoy!"),1,0)</formula>
    </cfRule>
  </conditionalFormatting>
  <conditionalFormatting sqref="M11">
    <cfRule type="expression" dxfId="163" priority="16" stopIfTrue="1">
      <formula>IF(OR($R$8="en juego",$R$8="hoy!"),1,0)</formula>
    </cfRule>
  </conditionalFormatting>
  <conditionalFormatting sqref="F6 H6:K6">
    <cfRule type="expression" dxfId="162" priority="14" stopIfTrue="1">
      <formula>IF(OR($R$6="en juego",$R$6="hoy!"),1,0)</formula>
    </cfRule>
  </conditionalFormatting>
  <conditionalFormatting sqref="F6:K6 R6:S6">
    <cfRule type="expression" dxfId="161" priority="15" stopIfTrue="1">
      <formula>IF(OR($R$9="en juego",$R$9="hoy!"),1,0)</formula>
    </cfRule>
  </conditionalFormatting>
  <conditionalFormatting sqref="L6">
    <cfRule type="expression" dxfId="160" priority="13" stopIfTrue="1">
      <formula>IF(OR($R$6="en juego",$R$6="hoy!"),1,0)</formula>
    </cfRule>
  </conditionalFormatting>
  <conditionalFormatting sqref="B6:E6">
    <cfRule type="expression" dxfId="159" priority="12" stopIfTrue="1">
      <formula>IF(OR($R$6="en juego",$R$6="hoy!"),1,0)</formula>
    </cfRule>
  </conditionalFormatting>
  <conditionalFormatting sqref="P6:Q6">
    <cfRule type="expression" dxfId="158" priority="11" stopIfTrue="1">
      <formula>IF(OR($L$6="en juego",$L$6="hoy!"),1,0)</formula>
    </cfRule>
  </conditionalFormatting>
  <conditionalFormatting sqref="M6">
    <cfRule type="expression" dxfId="157" priority="10" stopIfTrue="1">
      <formula>IF(OR($R$6="en juego",$R$6="hoy!"),1,0)</formula>
    </cfRule>
  </conditionalFormatting>
  <conditionalFormatting sqref="F10 H10:K10">
    <cfRule type="expression" dxfId="156" priority="7" stopIfTrue="1">
      <formula>IF(OR($R$6="en juego",$R$6="hoy!"),1,0)</formula>
    </cfRule>
  </conditionalFormatting>
  <conditionalFormatting sqref="F10:K10 R10:S10">
    <cfRule type="expression" dxfId="155" priority="8" stopIfTrue="1">
      <formula>IF(OR($R$9="en juego",$R$9="hoy!"),1,0)</formula>
    </cfRule>
  </conditionalFormatting>
  <conditionalFormatting sqref="L10">
    <cfRule type="expression" dxfId="154" priority="6" stopIfTrue="1">
      <formula>IF(OR($R$6="en juego",$R$6="hoy!"),1,0)</formula>
    </cfRule>
  </conditionalFormatting>
  <conditionalFormatting sqref="B10:E10">
    <cfRule type="expression" dxfId="153" priority="5" stopIfTrue="1">
      <formula>IF(OR($R$6="en juego",$R$6="hoy!"),1,0)</formula>
    </cfRule>
  </conditionalFormatting>
  <conditionalFormatting sqref="P10:Q10">
    <cfRule type="expression" dxfId="152" priority="4" stopIfTrue="1">
      <formula>IF(OR($L$6="en juego",$L$6="hoy!"),1,0)</formula>
    </cfRule>
  </conditionalFormatting>
  <conditionalFormatting sqref="M10">
    <cfRule type="expression" dxfId="151" priority="3" stopIfTrue="1">
      <formula>IF(OR($R$6="en juego",$R$6="hoy!"),1,0)</formula>
    </cfRule>
  </conditionalFormatting>
  <conditionalFormatting sqref="M10">
    <cfRule type="expression" dxfId="150" priority="2" stopIfTrue="1">
      <formula>IF(OR($R$8="en juego",$R$8="hoy!"),1,0)</formula>
    </cfRule>
  </conditionalFormatting>
  <conditionalFormatting sqref="M18:M20 N18:R18 T18 S18:S20">
    <cfRule type="expression" dxfId="149" priority="70" stopIfTrue="1">
      <formula>IF(AND($N$20=3,$N$17=3,$N$22=3,$N$23=3),1,0)</formula>
    </cfRule>
  </conditionalFormatting>
  <conditionalFormatting sqref="L17:L18">
    <cfRule type="expression" dxfId="148" priority="1" stopIfTrue="1">
      <formula>IF(AND($N$17=3,$N$18=3,$N$19=3,$N$20=3),1,0)</formula>
    </cfRule>
  </conditionalFormatting>
  <dataValidations disablePrompts="1" count="1">
    <dataValidation type="whole" allowBlank="1" showErrorMessage="1" errorTitle="Dato no válido" error="Ingrese sólo un número entero_x000a_entre 0 y 99." sqref="F6:F11 H6:K11">
      <formula1>0</formula1>
      <formula2>99</formula2>
    </dataValidation>
  </dataValidations>
  <pageMargins left="0.75" right="0.75" top="1" bottom="1" header="0" footer="0"/>
  <pageSetup paperSize="9" scale="89" orientation="portrait" horizontalDpi="300" verticalDpi="300"/>
  <headerFooter alignWithMargins="0"/>
  <ignoredErrors>
    <ignoredError sqref="B8 L7 L10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T28"/>
  <sheetViews>
    <sheetView showGridLines="0" showRowColHeaders="0" showOutlineSymbols="0" workbookViewId="0">
      <selection activeCell="Q13" activeCellId="3" sqref="Q7:R7 Q9:R9 Q11:R11 Q13:R13"/>
    </sheetView>
  </sheetViews>
  <sheetFormatPr baseColWidth="10" defaultColWidth="9.140625" defaultRowHeight="12.75" x14ac:dyDescent="0.2"/>
  <cols>
    <col min="1" max="1" width="2.7109375" style="164" customWidth="1"/>
    <col min="2" max="2" width="14.28515625" style="164" customWidth="1"/>
    <col min="3" max="3" width="3.28515625" style="164" customWidth="1"/>
    <col min="4" max="4" width="1.7109375" style="164" customWidth="1"/>
    <col min="5" max="5" width="3.42578125" style="164" customWidth="1"/>
    <col min="6" max="7" width="14.28515625" style="164" customWidth="1"/>
    <col min="8" max="12" width="3.7109375" style="164" customWidth="1"/>
    <col min="13" max="14" width="3.85546875" style="164" customWidth="1"/>
    <col min="15" max="15" width="4.7109375" style="164" customWidth="1"/>
    <col min="16" max="16" width="5.7109375" style="164" customWidth="1"/>
    <col min="17" max="18" width="7.7109375" style="164" customWidth="1"/>
    <col min="19" max="19" width="5.7109375" style="164" customWidth="1"/>
    <col min="20" max="20" width="7.7109375" style="164" customWidth="1"/>
    <col min="21" max="16384" width="9.140625" style="164"/>
  </cols>
  <sheetData>
    <row r="1" spans="1:20" s="163" customFormat="1" ht="35.1" customHeight="1" x14ac:dyDescent="0.2">
      <c r="A1" s="410" t="s">
        <v>73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162"/>
    </row>
    <row r="2" spans="1:20" s="163" customFormat="1" ht="35.1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66"/>
    </row>
    <row r="3" spans="1:20" ht="21" customHeight="1" thickBot="1" x14ac:dyDescent="0.25">
      <c r="G3" s="165"/>
      <c r="L3" s="166"/>
      <c r="M3" s="167"/>
      <c r="R3" s="165"/>
    </row>
    <row r="4" spans="1:20" ht="12.75" customHeight="1" thickBot="1" x14ac:dyDescent="0.25">
      <c r="B4" s="470" t="s">
        <v>12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P4" s="443" t="s">
        <v>80</v>
      </c>
      <c r="Q4" s="444"/>
      <c r="R4" s="444"/>
      <c r="S4" s="445"/>
    </row>
    <row r="5" spans="1:20" ht="12.75" customHeight="1" thickBot="1" x14ac:dyDescent="0.25">
      <c r="B5" s="486"/>
      <c r="C5" s="487"/>
      <c r="D5" s="487"/>
      <c r="E5" s="487"/>
      <c r="F5" s="488"/>
      <c r="G5" s="206" t="s">
        <v>67</v>
      </c>
      <c r="H5" s="481" t="s">
        <v>68</v>
      </c>
      <c r="I5" s="481"/>
      <c r="J5" s="481" t="s">
        <v>69</v>
      </c>
      <c r="K5" s="481"/>
      <c r="L5" s="481" t="s">
        <v>38</v>
      </c>
      <c r="M5" s="481"/>
      <c r="P5" s="446"/>
      <c r="Q5" s="447"/>
      <c r="R5" s="447"/>
      <c r="S5" s="448"/>
    </row>
    <row r="6" spans="1:20" ht="14.25" customHeight="1" x14ac:dyDescent="0.2">
      <c r="A6" s="127" t="str">
        <f t="shared" ref="A6:A11" si="0">IF(OR(L6="finalizado",L6="en juego",L6="hoy!"),"Ø","")</f>
        <v/>
      </c>
      <c r="B6" s="207" t="str">
        <f ca="1">CELL("CONTENIDO",Q7)</f>
        <v>Suiza</v>
      </c>
      <c r="C6" s="208"/>
      <c r="D6" s="209" t="s">
        <v>13</v>
      </c>
      <c r="E6" s="208"/>
      <c r="F6" s="209" t="str">
        <f ca="1">CELL("CONTENIDO",Q9)</f>
        <v>Ecuador</v>
      </c>
      <c r="G6" s="210"/>
      <c r="H6" s="482"/>
      <c r="I6" s="482"/>
      <c r="J6" s="485"/>
      <c r="K6" s="485"/>
      <c r="L6" s="452"/>
      <c r="M6" s="452"/>
      <c r="O6" s="168"/>
      <c r="P6" s="211"/>
      <c r="Q6" s="449"/>
      <c r="R6" s="449"/>
      <c r="S6" s="212"/>
    </row>
    <row r="7" spans="1:20" ht="14.25" customHeight="1" x14ac:dyDescent="0.35">
      <c r="A7" s="127" t="str">
        <f t="shared" si="0"/>
        <v/>
      </c>
      <c r="B7" s="207" t="str">
        <f ca="1">CELL("CONTENIDO",Q11)</f>
        <v>Francia</v>
      </c>
      <c r="C7" s="208"/>
      <c r="D7" s="209" t="s">
        <v>13</v>
      </c>
      <c r="E7" s="208"/>
      <c r="F7" s="209" t="str">
        <f ca="1">CELL("CONTENIDO",Q13)</f>
        <v>Honduras</v>
      </c>
      <c r="G7" s="210"/>
      <c r="H7" s="482"/>
      <c r="I7" s="482"/>
      <c r="J7" s="485"/>
      <c r="K7" s="485"/>
      <c r="L7" s="452"/>
      <c r="M7" s="452"/>
      <c r="N7" s="169"/>
      <c r="O7" s="128"/>
      <c r="P7" s="213"/>
      <c r="Q7" s="467" t="s">
        <v>100</v>
      </c>
      <c r="R7" s="467"/>
      <c r="S7" s="214"/>
    </row>
    <row r="8" spans="1:20" ht="14.25" customHeight="1" x14ac:dyDescent="0.4">
      <c r="A8" s="127" t="str">
        <f t="shared" si="0"/>
        <v/>
      </c>
      <c r="B8" s="207" t="str">
        <f ca="1">CELL("CONTENIDO",Q7)</f>
        <v>Suiza</v>
      </c>
      <c r="C8" s="208"/>
      <c r="D8" s="209" t="s">
        <v>13</v>
      </c>
      <c r="E8" s="208"/>
      <c r="F8" s="209" t="str">
        <f ca="1">CELL("CONTENIDO",Q11)</f>
        <v>Francia</v>
      </c>
      <c r="G8" s="210"/>
      <c r="H8" s="482"/>
      <c r="I8" s="483"/>
      <c r="J8" s="485"/>
      <c r="K8" s="485"/>
      <c r="L8" s="452"/>
      <c r="M8" s="452"/>
      <c r="N8" s="170"/>
      <c r="O8" s="129"/>
      <c r="P8" s="215"/>
      <c r="Q8" s="216"/>
      <c r="R8" s="217"/>
      <c r="S8" s="218"/>
    </row>
    <row r="9" spans="1:20" ht="14.25" customHeight="1" x14ac:dyDescent="0.2">
      <c r="A9" s="127" t="str">
        <f t="shared" si="0"/>
        <v/>
      </c>
      <c r="B9" s="207" t="str">
        <f ca="1">CELL("CONTENIDO",Q13)</f>
        <v>Honduras</v>
      </c>
      <c r="C9" s="208"/>
      <c r="D9" s="209" t="s">
        <v>13</v>
      </c>
      <c r="E9" s="208"/>
      <c r="F9" s="209" t="str">
        <f ca="1">CELL("CONTENIDO",Q9)</f>
        <v>Ecuador</v>
      </c>
      <c r="G9" s="210"/>
      <c r="H9" s="482"/>
      <c r="I9" s="482"/>
      <c r="J9" s="485"/>
      <c r="K9" s="485"/>
      <c r="L9" s="452"/>
      <c r="M9" s="452"/>
      <c r="O9" s="168"/>
      <c r="P9" s="213"/>
      <c r="Q9" s="467" t="s">
        <v>101</v>
      </c>
      <c r="R9" s="467"/>
      <c r="S9" s="214"/>
    </row>
    <row r="10" spans="1:20" ht="14.25" customHeight="1" x14ac:dyDescent="0.2">
      <c r="A10" s="127" t="str">
        <f t="shared" si="0"/>
        <v/>
      </c>
      <c r="B10" s="207" t="str">
        <f ca="1">CELL("CONTENIDO",Q9)</f>
        <v>Ecuador</v>
      </c>
      <c r="C10" s="208"/>
      <c r="D10" s="209" t="s">
        <v>13</v>
      </c>
      <c r="E10" s="208"/>
      <c r="F10" s="209" t="str">
        <f ca="1">CELL("CONTENIDO",Q11)</f>
        <v>Francia</v>
      </c>
      <c r="G10" s="210"/>
      <c r="H10" s="482"/>
      <c r="I10" s="482"/>
      <c r="J10" s="485"/>
      <c r="K10" s="485"/>
      <c r="L10" s="452"/>
      <c r="M10" s="484"/>
      <c r="O10" s="168"/>
      <c r="P10" s="215"/>
      <c r="Q10" s="216"/>
      <c r="R10" s="217"/>
      <c r="S10" s="218"/>
    </row>
    <row r="11" spans="1:20" ht="14.25" customHeight="1" x14ac:dyDescent="0.2">
      <c r="A11" s="127" t="str">
        <f t="shared" si="0"/>
        <v/>
      </c>
      <c r="B11" s="207" t="str">
        <f ca="1">CELL("CONTENIDO",Q13)</f>
        <v>Honduras</v>
      </c>
      <c r="C11" s="208"/>
      <c r="D11" s="209" t="s">
        <v>13</v>
      </c>
      <c r="E11" s="208"/>
      <c r="F11" s="209" t="str">
        <f ca="1">CELL("CONTENIDO",Q7)</f>
        <v>Suiza</v>
      </c>
      <c r="G11" s="210"/>
      <c r="H11" s="482"/>
      <c r="I11" s="482"/>
      <c r="J11" s="485"/>
      <c r="K11" s="485"/>
      <c r="L11" s="452"/>
      <c r="M11" s="484"/>
      <c r="O11" s="168"/>
      <c r="P11" s="213"/>
      <c r="Q11" s="467" t="s">
        <v>98</v>
      </c>
      <c r="R11" s="467"/>
      <c r="S11" s="214"/>
    </row>
    <row r="12" spans="1:20" ht="14.25" customHeight="1" x14ac:dyDescent="0.2">
      <c r="A12" s="168"/>
      <c r="B12" s="172"/>
      <c r="C12" s="173"/>
      <c r="D12" s="173"/>
      <c r="E12" s="173"/>
      <c r="F12" s="168"/>
      <c r="G12" s="174"/>
      <c r="H12" s="173"/>
      <c r="I12" s="175"/>
      <c r="J12" s="166"/>
      <c r="K12" s="130"/>
      <c r="L12" s="131"/>
      <c r="M12" s="131"/>
      <c r="O12" s="168"/>
      <c r="P12" s="215"/>
      <c r="Q12" s="216"/>
      <c r="R12" s="217"/>
      <c r="S12" s="218"/>
    </row>
    <row r="13" spans="1:20" ht="14.25" customHeight="1" x14ac:dyDescent="0.2">
      <c r="B13" s="172"/>
      <c r="C13" s="173"/>
      <c r="D13" s="173"/>
      <c r="E13" s="173"/>
      <c r="F13" s="168"/>
      <c r="G13" s="174"/>
      <c r="H13" s="173"/>
      <c r="I13" s="173"/>
      <c r="J13" s="166"/>
      <c r="K13" s="176"/>
      <c r="L13" s="131"/>
      <c r="M13" s="131"/>
      <c r="O13" s="168"/>
      <c r="P13" s="213"/>
      <c r="Q13" s="467" t="s">
        <v>99</v>
      </c>
      <c r="R13" s="467"/>
      <c r="S13" s="214"/>
    </row>
    <row r="14" spans="1:20" ht="13.5" customHeight="1" thickBot="1" x14ac:dyDescent="0.25">
      <c r="B14" s="172"/>
      <c r="C14" s="173"/>
      <c r="D14" s="173"/>
      <c r="E14" s="173"/>
      <c r="F14" s="168"/>
      <c r="G14" s="174"/>
      <c r="H14" s="173"/>
      <c r="I14" s="173"/>
      <c r="J14" s="166"/>
      <c r="K14" s="176"/>
      <c r="L14" s="131"/>
      <c r="M14" s="131"/>
      <c r="O14" s="177"/>
      <c r="Q14" s="178"/>
      <c r="R14" s="179"/>
      <c r="S14" s="168"/>
      <c r="T14" s="168"/>
    </row>
    <row r="15" spans="1:20" ht="13.5" thickBot="1" x14ac:dyDescent="0.25">
      <c r="G15" s="434" t="s">
        <v>28</v>
      </c>
      <c r="H15" s="435"/>
      <c r="I15" s="435"/>
      <c r="J15" s="435"/>
      <c r="K15" s="435"/>
      <c r="L15" s="435"/>
      <c r="M15" s="435"/>
      <c r="N15" s="435"/>
      <c r="O15" s="436"/>
      <c r="R15" s="165"/>
    </row>
    <row r="16" spans="1:20" x14ac:dyDescent="0.2">
      <c r="G16" s="219"/>
      <c r="H16" s="220" t="s">
        <v>29</v>
      </c>
      <c r="I16" s="220" t="s">
        <v>30</v>
      </c>
      <c r="J16" s="220" t="s">
        <v>31</v>
      </c>
      <c r="K16" s="220" t="s">
        <v>32</v>
      </c>
      <c r="L16" s="220" t="s">
        <v>33</v>
      </c>
      <c r="M16" s="220" t="s">
        <v>34</v>
      </c>
      <c r="N16" s="220" t="s">
        <v>35</v>
      </c>
      <c r="O16" s="221" t="s">
        <v>36</v>
      </c>
      <c r="R16" s="165"/>
    </row>
    <row r="17" spans="2:19" x14ac:dyDescent="0.2">
      <c r="F17" s="180" t="s">
        <v>78</v>
      </c>
      <c r="G17" s="222" t="str">
        <f ca="1">calculoE!F52</f>
        <v>Suiza</v>
      </c>
      <c r="H17" s="223">
        <f ca="1">calculoE!G52</f>
        <v>0</v>
      </c>
      <c r="I17" s="223">
        <f ca="1">calculoE!H52</f>
        <v>0</v>
      </c>
      <c r="J17" s="223">
        <f ca="1">calculoE!I52</f>
        <v>0</v>
      </c>
      <c r="K17" s="223">
        <f ca="1">calculoE!J52</f>
        <v>0</v>
      </c>
      <c r="L17" s="223">
        <f ca="1">calculoE!K52</f>
        <v>0</v>
      </c>
      <c r="M17" s="223">
        <f ca="1">calculoE!L52</f>
        <v>0</v>
      </c>
      <c r="N17" s="223">
        <f ca="1">L17-M17</f>
        <v>0</v>
      </c>
      <c r="O17" s="224">
        <f ca="1">calculoE!M52</f>
        <v>0</v>
      </c>
      <c r="P17" s="181"/>
      <c r="Q17" s="63"/>
      <c r="R17" s="182"/>
      <c r="S17" s="63"/>
    </row>
    <row r="18" spans="2:19" x14ac:dyDescent="0.2">
      <c r="F18" s="180" t="s">
        <v>78</v>
      </c>
      <c r="G18" s="222" t="str">
        <f ca="1">calculoE!F53</f>
        <v>Ecuador</v>
      </c>
      <c r="H18" s="223">
        <f ca="1">calculoE!G53</f>
        <v>0</v>
      </c>
      <c r="I18" s="223">
        <f ca="1">calculoE!H53</f>
        <v>0</v>
      </c>
      <c r="J18" s="223">
        <f ca="1">calculoE!I53</f>
        <v>0</v>
      </c>
      <c r="K18" s="223">
        <f ca="1">calculoE!J53</f>
        <v>0</v>
      </c>
      <c r="L18" s="223">
        <f ca="1">calculoE!K53</f>
        <v>0</v>
      </c>
      <c r="M18" s="223">
        <f ca="1">calculoE!L53</f>
        <v>0</v>
      </c>
      <c r="N18" s="223">
        <f ca="1">L18-M18</f>
        <v>0</v>
      </c>
      <c r="O18" s="224">
        <f ca="1">calculoE!M53</f>
        <v>0</v>
      </c>
      <c r="P18" s="181"/>
      <c r="Q18" s="63"/>
      <c r="R18" s="182"/>
      <c r="S18" s="63"/>
    </row>
    <row r="19" spans="2:19" x14ac:dyDescent="0.2">
      <c r="F19" s="63"/>
      <c r="G19" s="222" t="str">
        <f ca="1">calculoE!F54</f>
        <v>Francia</v>
      </c>
      <c r="H19" s="223">
        <f ca="1">calculoE!G54</f>
        <v>0</v>
      </c>
      <c r="I19" s="223">
        <f ca="1">calculoE!H54</f>
        <v>0</v>
      </c>
      <c r="J19" s="223">
        <f ca="1">calculoE!I54</f>
        <v>0</v>
      </c>
      <c r="K19" s="223">
        <f ca="1">calculoE!J54</f>
        <v>0</v>
      </c>
      <c r="L19" s="223">
        <f ca="1">calculoE!K54</f>
        <v>0</v>
      </c>
      <c r="M19" s="223">
        <f ca="1">calculoE!L54</f>
        <v>0</v>
      </c>
      <c r="N19" s="223">
        <f ca="1">L19-M19</f>
        <v>0</v>
      </c>
      <c r="O19" s="224">
        <f ca="1">calculoE!M54</f>
        <v>0</v>
      </c>
      <c r="P19" s="63"/>
      <c r="Q19" s="63"/>
      <c r="R19" s="182"/>
      <c r="S19" s="63"/>
    </row>
    <row r="20" spans="2:19" x14ac:dyDescent="0.2">
      <c r="F20" s="63"/>
      <c r="G20" s="225" t="str">
        <f ca="1">calculoE!F55</f>
        <v>Honduras</v>
      </c>
      <c r="H20" s="223">
        <f ca="1">calculoE!G55</f>
        <v>0</v>
      </c>
      <c r="I20" s="223">
        <f ca="1">calculoE!H55</f>
        <v>0</v>
      </c>
      <c r="J20" s="223">
        <f ca="1">calculoE!I55</f>
        <v>0</v>
      </c>
      <c r="K20" s="223">
        <f ca="1">calculoE!J55</f>
        <v>0</v>
      </c>
      <c r="L20" s="223">
        <f ca="1">calculoE!K55</f>
        <v>0</v>
      </c>
      <c r="M20" s="223">
        <f ca="1">calculoE!L55</f>
        <v>0</v>
      </c>
      <c r="N20" s="223">
        <f ca="1">L20-M20</f>
        <v>0</v>
      </c>
      <c r="O20" s="224">
        <f ca="1">calculoE!M55</f>
        <v>0</v>
      </c>
      <c r="P20" s="63"/>
      <c r="Q20" s="63"/>
      <c r="R20" s="182"/>
      <c r="S20" s="63"/>
    </row>
    <row r="21" spans="2:19" x14ac:dyDescent="0.2">
      <c r="R21" s="165"/>
    </row>
    <row r="22" spans="2:19" ht="11.25" customHeight="1" x14ac:dyDescent="0.2">
      <c r="R22" s="165"/>
    </row>
    <row r="23" spans="2:19" ht="9" customHeight="1" x14ac:dyDescent="0.2">
      <c r="R23" s="183"/>
    </row>
    <row r="24" spans="2:19" ht="13.5" x14ac:dyDescent="0.25">
      <c r="B24" s="184"/>
      <c r="C24" s="185"/>
      <c r="N24" s="132"/>
      <c r="O24" s="132"/>
      <c r="P24" s="186" t="s">
        <v>37</v>
      </c>
      <c r="Q24" s="187">
        <f ca="1">TODAY()</f>
        <v>41984</v>
      </c>
      <c r="R24" s="188">
        <f ca="1">NOW()</f>
        <v>41984.707004861113</v>
      </c>
    </row>
    <row r="25" spans="2:19" hidden="1" x14ac:dyDescent="0.2">
      <c r="Q25" s="164">
        <f ca="1">HOUR(R24)</f>
        <v>16</v>
      </c>
      <c r="R25" s="164">
        <f ca="1">MINUTE(R24)</f>
        <v>58</v>
      </c>
    </row>
    <row r="26" spans="2:19" hidden="1" x14ac:dyDescent="0.2">
      <c r="R26" s="189">
        <f ca="1">TIME(Q25,R25,0)</f>
        <v>0.70694444444444438</v>
      </c>
    </row>
    <row r="28" spans="2:19" x14ac:dyDescent="0.2">
      <c r="Q28" s="450" t="s">
        <v>62</v>
      </c>
      <c r="R28" s="450"/>
    </row>
  </sheetData>
  <dataConsolidate/>
  <mergeCells count="32">
    <mergeCell ref="B5:F5"/>
    <mergeCell ref="Q6:R6"/>
    <mergeCell ref="Q28:R28"/>
    <mergeCell ref="B4:M4"/>
    <mergeCell ref="H6:I6"/>
    <mergeCell ref="J6:K6"/>
    <mergeCell ref="L5:M5"/>
    <mergeCell ref="L6:M6"/>
    <mergeCell ref="L8:M8"/>
    <mergeCell ref="J7:K7"/>
    <mergeCell ref="J8:K8"/>
    <mergeCell ref="J9:K9"/>
    <mergeCell ref="Q13:R13"/>
    <mergeCell ref="G15:O15"/>
    <mergeCell ref="L9:M9"/>
    <mergeCell ref="L10:M10"/>
    <mergeCell ref="A1:S2"/>
    <mergeCell ref="Q7:R7"/>
    <mergeCell ref="Q9:R9"/>
    <mergeCell ref="Q11:R11"/>
    <mergeCell ref="H5:I5"/>
    <mergeCell ref="J5:K5"/>
    <mergeCell ref="P4:S5"/>
    <mergeCell ref="H7:I7"/>
    <mergeCell ref="H8:I8"/>
    <mergeCell ref="L7:M7"/>
    <mergeCell ref="L11:M11"/>
    <mergeCell ref="H9:I9"/>
    <mergeCell ref="H10:I10"/>
    <mergeCell ref="H11:I11"/>
    <mergeCell ref="J11:K11"/>
    <mergeCell ref="J10:K10"/>
  </mergeCells>
  <phoneticPr fontId="13" type="noConversion"/>
  <conditionalFormatting sqref="F17:F18">
    <cfRule type="expression" dxfId="147" priority="39" stopIfTrue="1">
      <formula>IF(AND($H$17=3,$H$18=3,$H$19=3,$H$20=3),1,0)</formula>
    </cfRule>
  </conditionalFormatting>
  <conditionalFormatting sqref="C7:E7 L7:M7">
    <cfRule type="expression" dxfId="146" priority="19" stopIfTrue="1">
      <formula>IF(OR($L$7="en juego",$L$7="hoy!"),1,0)</formula>
    </cfRule>
  </conditionalFormatting>
  <conditionalFormatting sqref="C7:C11 E7:E11 B6:M6 H7:I11">
    <cfRule type="expression" dxfId="145" priority="20" stopIfTrue="1">
      <formula>IF(OR($L$6="en juego",$L$6="hoy!"),1,0)</formula>
    </cfRule>
  </conditionalFormatting>
  <conditionalFormatting sqref="C8:E8 L8">
    <cfRule type="expression" dxfId="144" priority="21" stopIfTrue="1">
      <formula>IF(OR($L$8="en juego",$L$8="hoy!"),1,0)</formula>
    </cfRule>
  </conditionalFormatting>
  <conditionalFormatting sqref="C9:E9 L9:M9">
    <cfRule type="expression" dxfId="143" priority="22" stopIfTrue="1">
      <formula>IF(OR($L$9="en juego",$L$9="hoy!"),1,0)</formula>
    </cfRule>
  </conditionalFormatting>
  <conditionalFormatting sqref="C10:E10 L10:M10">
    <cfRule type="expression" dxfId="142" priority="23" stopIfTrue="1">
      <formula>IF(OR($L$10="en juego",$L$10="hoy!"),1,0)</formula>
    </cfRule>
  </conditionalFormatting>
  <conditionalFormatting sqref="C11:E11">
    <cfRule type="expression" dxfId="141" priority="24" stopIfTrue="1">
      <formula>IF(OR($L$11="en juego",$L$11="hoy!"),1,0)</formula>
    </cfRule>
  </conditionalFormatting>
  <conditionalFormatting sqref="G6">
    <cfRule type="expression" dxfId="140" priority="18" stopIfTrue="1">
      <formula>IF(OR($L$8="en juego",$L$8="hoy!"),1,0)</formula>
    </cfRule>
  </conditionalFormatting>
  <conditionalFormatting sqref="B8">
    <cfRule type="expression" dxfId="139" priority="17" stopIfTrue="1">
      <formula>IF(OR($L$6="en juego",$L$6="hoy!"),1,0)</formula>
    </cfRule>
  </conditionalFormatting>
  <conditionalFormatting sqref="F11">
    <cfRule type="expression" dxfId="138" priority="16" stopIfTrue="1">
      <formula>IF(OR($L$6="en juego",$L$6="hoy!"),1,0)</formula>
    </cfRule>
  </conditionalFormatting>
  <conditionalFormatting sqref="F9">
    <cfRule type="expression" dxfId="137" priority="15" stopIfTrue="1">
      <formula>IF(OR($L$6="en juego",$L$6="hoy!"),1,0)</formula>
    </cfRule>
  </conditionalFormatting>
  <conditionalFormatting sqref="B10">
    <cfRule type="expression" dxfId="136" priority="14" stopIfTrue="1">
      <formula>IF(OR($L$6="en juego",$L$6="hoy!"),1,0)</formula>
    </cfRule>
  </conditionalFormatting>
  <conditionalFormatting sqref="F8">
    <cfRule type="expression" dxfId="135" priority="13" stopIfTrue="1">
      <formula>IF(OR($L$6="en juego",$L$6="hoy!"),1,0)</formula>
    </cfRule>
  </conditionalFormatting>
  <conditionalFormatting sqref="F10">
    <cfRule type="expression" dxfId="134" priority="12" stopIfTrue="1">
      <formula>IF(OR($L$6="en juego",$L$6="hoy!"),1,0)</formula>
    </cfRule>
  </conditionalFormatting>
  <conditionalFormatting sqref="B7">
    <cfRule type="expression" dxfId="133" priority="11" stopIfTrue="1">
      <formula>IF(OR($L$6="en juego",$L$6="hoy!"),1,0)</formula>
    </cfRule>
  </conditionalFormatting>
  <conditionalFormatting sqref="B9">
    <cfRule type="expression" dxfId="132" priority="10" stopIfTrue="1">
      <formula>IF(OR($L$6="en juego",$L$6="hoy!"),1,0)</formula>
    </cfRule>
  </conditionalFormatting>
  <conditionalFormatting sqref="B11">
    <cfRule type="expression" dxfId="131" priority="9" stopIfTrue="1">
      <formula>IF(OR($L$6="en juego",$L$6="hoy!"),1,0)</formula>
    </cfRule>
  </conditionalFormatting>
  <conditionalFormatting sqref="F7">
    <cfRule type="expression" dxfId="130" priority="8" stopIfTrue="1">
      <formula>IF(OR($L$6="en juego",$L$6="hoy!"),1,0)</formula>
    </cfRule>
  </conditionalFormatting>
  <conditionalFormatting sqref="J8:K10">
    <cfRule type="expression" dxfId="129" priority="7" stopIfTrue="1">
      <formula>IF(OR($L$6="en juego",$L$6="hoy!"),1,0)</formula>
    </cfRule>
  </conditionalFormatting>
  <conditionalFormatting sqref="G7:G11">
    <cfRule type="expression" dxfId="128" priority="6" stopIfTrue="1">
      <formula>IF(OR($L$6="en juego",$L$6="hoy!"),1,0)</formula>
    </cfRule>
  </conditionalFormatting>
  <conditionalFormatting sqref="G7:G11">
    <cfRule type="expression" dxfId="127" priority="5" stopIfTrue="1">
      <formula>IF(OR($L$8="en juego",$L$8="hoy!"),1,0)</formula>
    </cfRule>
  </conditionalFormatting>
  <conditionalFormatting sqref="J7:K7">
    <cfRule type="expression" dxfId="126" priority="4" stopIfTrue="1">
      <formula>IF(OR($L$6="en juego",$L$6="hoy!"),1,0)</formula>
    </cfRule>
  </conditionalFormatting>
  <conditionalFormatting sqref="J11:K11">
    <cfRule type="expression" dxfId="125" priority="3" stopIfTrue="1">
      <formula>IF(OR($L$6="en juego",$L$6="hoy!"),1,0)</formula>
    </cfRule>
  </conditionalFormatting>
  <conditionalFormatting sqref="L11:M11">
    <cfRule type="expression" dxfId="124" priority="2" stopIfTrue="1">
      <formula>IF(OR($L$10="en juego",$L$10="hoy!"),1,0)</formula>
    </cfRule>
  </conditionalFormatting>
  <conditionalFormatting sqref="G17:O17 H18:O18 G18:G20">
    <cfRule type="expression" dxfId="123" priority="1" stopIfTrue="1">
      <formula>IF(AND($H$20=3,$H$21=3,$H$22=3,$H$23=3),1,0)</formula>
    </cfRule>
  </conditionalFormatting>
  <dataValidations count="1">
    <dataValidation type="whole" allowBlank="1" showErrorMessage="1" errorTitle="Dato no válido" error="Ingrese sólo un número entero_x000a_entre 0 y 99." sqref="C6:C11 E6:E11">
      <formula1>0</formula1>
      <formula2>99</formula2>
    </dataValidation>
  </dataValidations>
  <hyperlinks>
    <hyperlink ref="Q28:R28" location="Menu!A1" display="Menu Principal"/>
  </hyperlinks>
  <pageMargins left="0.75" right="0.75" top="1" bottom="1" header="0" footer="0"/>
  <pageSetup paperSize="9" scale="89" orientation="portrait" horizontalDpi="300" verticalDpi="300"/>
  <headerFooter alignWithMargins="0"/>
  <ignoredErrors>
    <ignoredError sqref="B8:B9 F7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T28"/>
  <sheetViews>
    <sheetView showGridLines="0" showRowColHeaders="0" showOutlineSymbols="0" workbookViewId="0">
      <selection activeCell="Q13" activeCellId="3" sqref="Q7:R7 Q9:R9 Q11:R11 Q13:R13"/>
    </sheetView>
  </sheetViews>
  <sheetFormatPr baseColWidth="10" defaultColWidth="9.140625" defaultRowHeight="12.75" x14ac:dyDescent="0.2"/>
  <cols>
    <col min="1" max="1" width="2.7109375" style="164" customWidth="1"/>
    <col min="2" max="2" width="14.28515625" style="164" customWidth="1"/>
    <col min="3" max="3" width="3.28515625" style="164" customWidth="1"/>
    <col min="4" max="4" width="1.7109375" style="164" customWidth="1"/>
    <col min="5" max="5" width="3.42578125" style="164" customWidth="1"/>
    <col min="6" max="7" width="14.28515625" style="164" customWidth="1"/>
    <col min="8" max="12" width="3.7109375" style="164" customWidth="1"/>
    <col min="13" max="14" width="3.85546875" style="164" customWidth="1"/>
    <col min="15" max="15" width="4.7109375" style="164" customWidth="1"/>
    <col min="16" max="16" width="5.7109375" style="164" customWidth="1"/>
    <col min="17" max="18" width="7.7109375" style="164" customWidth="1"/>
    <col min="19" max="19" width="5.7109375" style="164" customWidth="1"/>
    <col min="20" max="20" width="7.7109375" style="164" customWidth="1"/>
    <col min="21" max="16384" width="9.140625" style="164"/>
  </cols>
  <sheetData>
    <row r="1" spans="1:20" s="163" customFormat="1" ht="35.1" customHeight="1" x14ac:dyDescent="0.2">
      <c r="A1" s="410" t="s">
        <v>73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162"/>
    </row>
    <row r="2" spans="1:20" s="163" customFormat="1" ht="35.1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66"/>
    </row>
    <row r="3" spans="1:20" ht="21" customHeight="1" thickBot="1" x14ac:dyDescent="0.25">
      <c r="G3" s="165"/>
      <c r="L3" s="166"/>
      <c r="M3" s="167"/>
      <c r="R3" s="165"/>
    </row>
    <row r="4" spans="1:20" ht="12.75" customHeight="1" thickBot="1" x14ac:dyDescent="0.25">
      <c r="B4" s="470" t="s">
        <v>12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P4" s="443" t="s">
        <v>79</v>
      </c>
      <c r="Q4" s="444"/>
      <c r="R4" s="444"/>
      <c r="S4" s="445"/>
    </row>
    <row r="5" spans="1:20" ht="12.75" customHeight="1" thickBot="1" x14ac:dyDescent="0.25">
      <c r="B5" s="486"/>
      <c r="C5" s="487"/>
      <c r="D5" s="487"/>
      <c r="E5" s="487"/>
      <c r="F5" s="488"/>
      <c r="G5" s="206" t="s">
        <v>67</v>
      </c>
      <c r="H5" s="481" t="s">
        <v>68</v>
      </c>
      <c r="I5" s="481"/>
      <c r="J5" s="481" t="s">
        <v>69</v>
      </c>
      <c r="K5" s="481"/>
      <c r="L5" s="481" t="s">
        <v>38</v>
      </c>
      <c r="M5" s="481"/>
      <c r="P5" s="446"/>
      <c r="Q5" s="447"/>
      <c r="R5" s="447"/>
      <c r="S5" s="448"/>
    </row>
    <row r="6" spans="1:20" ht="14.25" customHeight="1" x14ac:dyDescent="0.2">
      <c r="A6" s="127" t="str">
        <f t="shared" ref="A6:A11" si="0">IF(OR(L6="finalizado",L6="en juego",L6="hoy!"),"Ø","")</f>
        <v/>
      </c>
      <c r="B6" s="207" t="str">
        <f>IF(Q7&lt;&gt;"",Q7,"")</f>
        <v xml:space="preserve">Argentina </v>
      </c>
      <c r="C6" s="208"/>
      <c r="D6" s="209" t="s">
        <v>13</v>
      </c>
      <c r="E6" s="208"/>
      <c r="F6" s="209" t="str">
        <f>IF(Q9&lt;&gt;"",Q9,"")</f>
        <v>Bosnia</v>
      </c>
      <c r="G6" s="210"/>
      <c r="H6" s="482"/>
      <c r="I6" s="482"/>
      <c r="J6" s="485"/>
      <c r="K6" s="485"/>
      <c r="L6" s="452"/>
      <c r="M6" s="452"/>
      <c r="O6" s="168"/>
      <c r="P6" s="211"/>
      <c r="Q6" s="449"/>
      <c r="R6" s="449"/>
      <c r="S6" s="212"/>
    </row>
    <row r="7" spans="1:20" ht="14.25" customHeight="1" x14ac:dyDescent="0.35">
      <c r="A7" s="127" t="str">
        <f t="shared" si="0"/>
        <v/>
      </c>
      <c r="B7" s="207" t="str">
        <f>IF(Q11&lt;&gt;"",Q11,"")</f>
        <v xml:space="preserve">Irán </v>
      </c>
      <c r="C7" s="208"/>
      <c r="D7" s="209" t="s">
        <v>13</v>
      </c>
      <c r="E7" s="208"/>
      <c r="F7" s="209" t="str">
        <f>IF(Q13&lt;&gt;"",Q13,"")</f>
        <v>Nigeria</v>
      </c>
      <c r="G7" s="210"/>
      <c r="H7" s="482"/>
      <c r="I7" s="482"/>
      <c r="J7" s="485"/>
      <c r="K7" s="485"/>
      <c r="L7" s="452"/>
      <c r="M7" s="452"/>
      <c r="N7" s="169"/>
      <c r="O7" s="128"/>
      <c r="P7" s="213"/>
      <c r="Q7" s="467" t="s">
        <v>102</v>
      </c>
      <c r="R7" s="467"/>
      <c r="S7" s="214"/>
    </row>
    <row r="8" spans="1:20" ht="14.25" customHeight="1" x14ac:dyDescent="0.4">
      <c r="A8" s="127" t="str">
        <f t="shared" si="0"/>
        <v/>
      </c>
      <c r="B8" s="207" t="str">
        <f>IF(Q13&lt;&gt;"",Q13,"")</f>
        <v>Nigeria</v>
      </c>
      <c r="C8" s="208"/>
      <c r="D8" s="209" t="s">
        <v>13</v>
      </c>
      <c r="E8" s="208"/>
      <c r="F8" s="209" t="str">
        <f>IF(Q9&lt;&gt;"",Q9,"")</f>
        <v>Bosnia</v>
      </c>
      <c r="G8" s="210"/>
      <c r="H8" s="482"/>
      <c r="I8" s="483"/>
      <c r="J8" s="485"/>
      <c r="K8" s="485"/>
      <c r="L8" s="452"/>
      <c r="M8" s="452"/>
      <c r="N8" s="170"/>
      <c r="O8" s="129"/>
      <c r="P8" s="215"/>
      <c r="Q8" s="216"/>
      <c r="R8" s="217"/>
      <c r="S8" s="218"/>
    </row>
    <row r="9" spans="1:20" ht="14.25" customHeight="1" x14ac:dyDescent="0.2">
      <c r="A9" s="127" t="str">
        <f t="shared" si="0"/>
        <v/>
      </c>
      <c r="B9" s="207" t="str">
        <f>IF(Q7&lt;&gt;"",Q7,"")</f>
        <v xml:space="preserve">Argentina </v>
      </c>
      <c r="C9" s="208"/>
      <c r="D9" s="209" t="s">
        <v>13</v>
      </c>
      <c r="E9" s="208"/>
      <c r="F9" s="209" t="str">
        <f>IF(Q11&lt;&gt;"",Q11,"")</f>
        <v xml:space="preserve">Irán </v>
      </c>
      <c r="G9" s="210"/>
      <c r="H9" s="482"/>
      <c r="I9" s="482"/>
      <c r="J9" s="485"/>
      <c r="K9" s="485"/>
      <c r="L9" s="452"/>
      <c r="M9" s="452"/>
      <c r="O9" s="168"/>
      <c r="P9" s="213"/>
      <c r="Q9" s="467" t="s">
        <v>103</v>
      </c>
      <c r="R9" s="467"/>
      <c r="S9" s="214"/>
    </row>
    <row r="10" spans="1:20" ht="14.25" customHeight="1" x14ac:dyDescent="0.2">
      <c r="A10" s="127" t="str">
        <f t="shared" si="0"/>
        <v/>
      </c>
      <c r="B10" s="207" t="str">
        <f>IF(Q13&lt;&gt;"",Q13,"")</f>
        <v>Nigeria</v>
      </c>
      <c r="C10" s="208"/>
      <c r="D10" s="209" t="s">
        <v>13</v>
      </c>
      <c r="E10" s="208"/>
      <c r="F10" s="209" t="str">
        <f>IF(Q7&lt;&gt;"",Q7,"")</f>
        <v xml:space="preserve">Argentina </v>
      </c>
      <c r="G10" s="210"/>
      <c r="H10" s="482"/>
      <c r="I10" s="482"/>
      <c r="J10" s="485"/>
      <c r="K10" s="485"/>
      <c r="L10" s="452"/>
      <c r="M10" s="484"/>
      <c r="O10" s="168"/>
      <c r="P10" s="215"/>
      <c r="Q10" s="216"/>
      <c r="R10" s="217"/>
      <c r="S10" s="218"/>
    </row>
    <row r="11" spans="1:20" ht="14.25" customHeight="1" x14ac:dyDescent="0.2">
      <c r="A11" s="127" t="str">
        <f t="shared" si="0"/>
        <v/>
      </c>
      <c r="B11" s="207" t="str">
        <f>IF(Q9&lt;&gt;"",Q9,"")</f>
        <v>Bosnia</v>
      </c>
      <c r="C11" s="208"/>
      <c r="D11" s="209" t="s">
        <v>13</v>
      </c>
      <c r="E11" s="208"/>
      <c r="F11" s="209" t="str">
        <f>IF(Q11&lt;&gt;"",Q11,"")</f>
        <v xml:space="preserve">Irán </v>
      </c>
      <c r="G11" s="210"/>
      <c r="H11" s="482"/>
      <c r="I11" s="482"/>
      <c r="J11" s="485"/>
      <c r="K11" s="485"/>
      <c r="L11" s="452"/>
      <c r="M11" s="484"/>
      <c r="O11" s="168"/>
      <c r="P11" s="213"/>
      <c r="Q11" s="467" t="s">
        <v>104</v>
      </c>
      <c r="R11" s="467"/>
      <c r="S11" s="214"/>
    </row>
    <row r="12" spans="1:20" ht="14.25" customHeight="1" x14ac:dyDescent="0.2">
      <c r="A12" s="168"/>
      <c r="B12" s="172"/>
      <c r="C12" s="173"/>
      <c r="D12" s="173"/>
      <c r="E12" s="173"/>
      <c r="F12" s="168"/>
      <c r="G12" s="174"/>
      <c r="H12" s="173"/>
      <c r="I12" s="175"/>
      <c r="J12" s="166"/>
      <c r="K12" s="130"/>
      <c r="L12" s="131"/>
      <c r="M12" s="131"/>
      <c r="O12" s="168"/>
      <c r="P12" s="215"/>
      <c r="Q12" s="216"/>
      <c r="R12" s="217"/>
      <c r="S12" s="218"/>
    </row>
    <row r="13" spans="1:20" ht="14.25" customHeight="1" x14ac:dyDescent="0.2">
      <c r="B13" s="172"/>
      <c r="C13" s="173"/>
      <c r="D13" s="173"/>
      <c r="E13" s="173"/>
      <c r="F13" s="168"/>
      <c r="G13" s="174"/>
      <c r="H13" s="173"/>
      <c r="I13" s="173"/>
      <c r="J13" s="166"/>
      <c r="K13" s="176"/>
      <c r="L13" s="131"/>
      <c r="M13" s="131"/>
      <c r="O13" s="168"/>
      <c r="P13" s="213"/>
      <c r="Q13" s="467" t="s">
        <v>105</v>
      </c>
      <c r="R13" s="467"/>
      <c r="S13" s="214"/>
    </row>
    <row r="14" spans="1:20" ht="13.5" customHeight="1" thickBot="1" x14ac:dyDescent="0.25">
      <c r="B14" s="172"/>
      <c r="C14" s="173"/>
      <c r="D14" s="173"/>
      <c r="E14" s="173"/>
      <c r="F14" s="168"/>
      <c r="G14" s="174"/>
      <c r="H14" s="173"/>
      <c r="I14" s="173"/>
      <c r="J14" s="166"/>
      <c r="K14" s="176"/>
      <c r="L14" s="131"/>
      <c r="M14" s="131"/>
      <c r="O14" s="177"/>
      <c r="Q14" s="178"/>
      <c r="R14" s="179"/>
      <c r="S14" s="168"/>
    </row>
    <row r="15" spans="1:20" ht="13.5" thickBot="1" x14ac:dyDescent="0.25">
      <c r="G15" s="434" t="s">
        <v>28</v>
      </c>
      <c r="H15" s="435"/>
      <c r="I15" s="435"/>
      <c r="J15" s="435"/>
      <c r="K15" s="435"/>
      <c r="L15" s="435"/>
      <c r="M15" s="435"/>
      <c r="N15" s="435"/>
      <c r="O15" s="436"/>
      <c r="R15" s="165"/>
    </row>
    <row r="16" spans="1:20" x14ac:dyDescent="0.2">
      <c r="G16" s="219"/>
      <c r="H16" s="220" t="s">
        <v>29</v>
      </c>
      <c r="I16" s="220" t="s">
        <v>30</v>
      </c>
      <c r="J16" s="220" t="s">
        <v>31</v>
      </c>
      <c r="K16" s="220" t="s">
        <v>32</v>
      </c>
      <c r="L16" s="220" t="s">
        <v>33</v>
      </c>
      <c r="M16" s="220" t="s">
        <v>34</v>
      </c>
      <c r="N16" s="220" t="s">
        <v>35</v>
      </c>
      <c r="O16" s="221" t="s">
        <v>36</v>
      </c>
      <c r="R16" s="165"/>
    </row>
    <row r="17" spans="2:19" x14ac:dyDescent="0.2">
      <c r="F17" s="180" t="s">
        <v>78</v>
      </c>
      <c r="G17" s="222" t="str">
        <f>calculoF!F52</f>
        <v xml:space="preserve">Argentina </v>
      </c>
      <c r="H17" s="223">
        <f>calculoF!G52</f>
        <v>0</v>
      </c>
      <c r="I17" s="223">
        <f>calculoF!H52</f>
        <v>0</v>
      </c>
      <c r="J17" s="223">
        <f>calculoF!I52</f>
        <v>0</v>
      </c>
      <c r="K17" s="223">
        <f>calculoF!J52</f>
        <v>0</v>
      </c>
      <c r="L17" s="223">
        <f>calculoF!K52</f>
        <v>0</v>
      </c>
      <c r="M17" s="223">
        <f>calculoF!L52</f>
        <v>0</v>
      </c>
      <c r="N17" s="223">
        <f>L17-M17</f>
        <v>0</v>
      </c>
      <c r="O17" s="224">
        <f>calculoF!M52</f>
        <v>0</v>
      </c>
      <c r="P17" s="181"/>
      <c r="Q17" s="63"/>
      <c r="R17" s="182"/>
      <c r="S17" s="63"/>
    </row>
    <row r="18" spans="2:19" x14ac:dyDescent="0.2">
      <c r="F18" s="180" t="s">
        <v>78</v>
      </c>
      <c r="G18" s="222" t="str">
        <f>calculoF!F53</f>
        <v>Bosnia</v>
      </c>
      <c r="H18" s="223">
        <f>calculoF!G53</f>
        <v>0</v>
      </c>
      <c r="I18" s="223">
        <f>calculoF!H53</f>
        <v>0</v>
      </c>
      <c r="J18" s="223">
        <f>calculoF!I53</f>
        <v>0</v>
      </c>
      <c r="K18" s="223">
        <f>calculoF!J53</f>
        <v>0</v>
      </c>
      <c r="L18" s="223">
        <f>calculoF!K53</f>
        <v>0</v>
      </c>
      <c r="M18" s="223">
        <f>calculoF!L53</f>
        <v>0</v>
      </c>
      <c r="N18" s="223">
        <f>L18-M18</f>
        <v>0</v>
      </c>
      <c r="O18" s="224">
        <f>calculoF!M53</f>
        <v>0</v>
      </c>
      <c r="P18" s="181"/>
      <c r="Q18" s="63"/>
      <c r="R18" s="182"/>
      <c r="S18" s="63"/>
    </row>
    <row r="19" spans="2:19" x14ac:dyDescent="0.2">
      <c r="F19" s="63"/>
      <c r="G19" s="222" t="str">
        <f>calculoF!F54</f>
        <v xml:space="preserve">Irán </v>
      </c>
      <c r="H19" s="223">
        <f>calculoF!G54</f>
        <v>0</v>
      </c>
      <c r="I19" s="223">
        <f>calculoF!H54</f>
        <v>0</v>
      </c>
      <c r="J19" s="223">
        <f>calculoF!I54</f>
        <v>0</v>
      </c>
      <c r="K19" s="223">
        <f>calculoF!J54</f>
        <v>0</v>
      </c>
      <c r="L19" s="223">
        <f>calculoF!K54</f>
        <v>0</v>
      </c>
      <c r="M19" s="223">
        <f>calculoF!L54</f>
        <v>0</v>
      </c>
      <c r="N19" s="223">
        <f>L19-M19</f>
        <v>0</v>
      </c>
      <c r="O19" s="224">
        <f>calculoF!M54</f>
        <v>0</v>
      </c>
      <c r="P19" s="63"/>
      <c r="Q19" s="63"/>
      <c r="R19" s="182"/>
      <c r="S19" s="63"/>
    </row>
    <row r="20" spans="2:19" x14ac:dyDescent="0.2">
      <c r="F20" s="63"/>
      <c r="G20" s="225" t="str">
        <f>calculoF!F55</f>
        <v>Nigeria</v>
      </c>
      <c r="H20" s="223">
        <f>calculoF!G55</f>
        <v>0</v>
      </c>
      <c r="I20" s="223">
        <f>calculoF!H55</f>
        <v>0</v>
      </c>
      <c r="J20" s="223">
        <f>calculoF!I55</f>
        <v>0</v>
      </c>
      <c r="K20" s="223">
        <f>calculoF!J55</f>
        <v>0</v>
      </c>
      <c r="L20" s="223">
        <f>calculoF!K55</f>
        <v>0</v>
      </c>
      <c r="M20" s="223">
        <f>calculoF!L55</f>
        <v>0</v>
      </c>
      <c r="N20" s="223">
        <f>L20-M20</f>
        <v>0</v>
      </c>
      <c r="O20" s="224">
        <f>calculoF!M55</f>
        <v>0</v>
      </c>
      <c r="P20" s="63"/>
      <c r="Q20" s="63"/>
      <c r="R20" s="182"/>
      <c r="S20" s="63"/>
    </row>
    <row r="21" spans="2:19" x14ac:dyDescent="0.2">
      <c r="R21" s="165"/>
    </row>
    <row r="22" spans="2:19" ht="11.25" customHeight="1" x14ac:dyDescent="0.2">
      <c r="R22" s="165"/>
    </row>
    <row r="23" spans="2:19" ht="9" customHeight="1" x14ac:dyDescent="0.2">
      <c r="R23" s="183"/>
    </row>
    <row r="24" spans="2:19" ht="13.5" x14ac:dyDescent="0.25">
      <c r="B24" s="184"/>
      <c r="C24" s="185"/>
      <c r="N24" s="132"/>
      <c r="O24" s="132"/>
      <c r="P24" s="186" t="s">
        <v>37</v>
      </c>
      <c r="Q24" s="187">
        <f ca="1">TODAY()</f>
        <v>41984</v>
      </c>
      <c r="R24" s="188">
        <f ca="1">NOW()</f>
        <v>41984.707004861113</v>
      </c>
    </row>
    <row r="25" spans="2:19" hidden="1" x14ac:dyDescent="0.2">
      <c r="Q25" s="164">
        <f ca="1">HOUR(R24)</f>
        <v>16</v>
      </c>
      <c r="R25" s="164">
        <f ca="1">MINUTE(R24)</f>
        <v>58</v>
      </c>
    </row>
    <row r="26" spans="2:19" hidden="1" x14ac:dyDescent="0.2">
      <c r="R26" s="189">
        <f ca="1">TIME(Q25,R25,0)</f>
        <v>0.70694444444444438</v>
      </c>
    </row>
    <row r="28" spans="2:19" x14ac:dyDescent="0.2">
      <c r="Q28" s="450" t="s">
        <v>62</v>
      </c>
      <c r="R28" s="450"/>
    </row>
  </sheetData>
  <dataConsolidate/>
  <mergeCells count="32">
    <mergeCell ref="B5:F5"/>
    <mergeCell ref="Q6:R6"/>
    <mergeCell ref="Q28:R28"/>
    <mergeCell ref="B4:M4"/>
    <mergeCell ref="H6:I6"/>
    <mergeCell ref="J6:K6"/>
    <mergeCell ref="L5:M5"/>
    <mergeCell ref="L6:M6"/>
    <mergeCell ref="L8:M8"/>
    <mergeCell ref="J7:K7"/>
    <mergeCell ref="J8:K8"/>
    <mergeCell ref="J9:K9"/>
    <mergeCell ref="Q13:R13"/>
    <mergeCell ref="G15:O15"/>
    <mergeCell ref="L9:M9"/>
    <mergeCell ref="L10:M10"/>
    <mergeCell ref="A1:S2"/>
    <mergeCell ref="Q7:R7"/>
    <mergeCell ref="Q9:R9"/>
    <mergeCell ref="Q11:R11"/>
    <mergeCell ref="H5:I5"/>
    <mergeCell ref="J5:K5"/>
    <mergeCell ref="P4:S5"/>
    <mergeCell ref="H7:I7"/>
    <mergeCell ref="H8:I8"/>
    <mergeCell ref="L7:M7"/>
    <mergeCell ref="L11:M11"/>
    <mergeCell ref="H9:I9"/>
    <mergeCell ref="H10:I10"/>
    <mergeCell ref="H11:I11"/>
    <mergeCell ref="J11:K11"/>
    <mergeCell ref="J10:K10"/>
  </mergeCells>
  <phoneticPr fontId="13" type="noConversion"/>
  <conditionalFormatting sqref="F17:F18">
    <cfRule type="expression" dxfId="122" priority="26" stopIfTrue="1">
      <formula>IF(AND($H$17=3,$H$18=3,$H$19=3,$H$20=3),1,0)</formula>
    </cfRule>
  </conditionalFormatting>
  <conditionalFormatting sqref="C7:E7 L7:M7">
    <cfRule type="expression" dxfId="121" priority="19" stopIfTrue="1">
      <formula>IF(OR($L$7="en juego",$L$7="hoy!"),1,0)</formula>
    </cfRule>
  </conditionalFormatting>
  <conditionalFormatting sqref="C7:C11 E7:E11 B6:M6 H7:I11">
    <cfRule type="expression" dxfId="120" priority="20" stopIfTrue="1">
      <formula>IF(OR($L$6="en juego",$L$6="hoy!"),1,0)</formula>
    </cfRule>
  </conditionalFormatting>
  <conditionalFormatting sqref="C8:E8 L8">
    <cfRule type="expression" dxfId="119" priority="21" stopIfTrue="1">
      <formula>IF(OR($L$8="en juego",$L$8="hoy!"),1,0)</formula>
    </cfRule>
  </conditionalFormatting>
  <conditionalFormatting sqref="C9:E9 L9:M9">
    <cfRule type="expression" dxfId="118" priority="22" stopIfTrue="1">
      <formula>IF(OR($L$9="en juego",$L$9="hoy!"),1,0)</formula>
    </cfRule>
  </conditionalFormatting>
  <conditionalFormatting sqref="C10:E10 L10:M10">
    <cfRule type="expression" dxfId="117" priority="23" stopIfTrue="1">
      <formula>IF(OR($L$10="en juego",$L$10="hoy!"),1,0)</formula>
    </cfRule>
  </conditionalFormatting>
  <conditionalFormatting sqref="C11:E11">
    <cfRule type="expression" dxfId="116" priority="24" stopIfTrue="1">
      <formula>IF(OR($L$11="en juego",$L$11="hoy!"),1,0)</formula>
    </cfRule>
  </conditionalFormatting>
  <conditionalFormatting sqref="G6">
    <cfRule type="expression" dxfId="115" priority="18" stopIfTrue="1">
      <formula>IF(OR($L$8="en juego",$L$8="hoy!"),1,0)</formula>
    </cfRule>
  </conditionalFormatting>
  <conditionalFormatting sqref="B8">
    <cfRule type="expression" dxfId="114" priority="17" stopIfTrue="1">
      <formula>IF(OR($L$6="en juego",$L$6="hoy!"),1,0)</formula>
    </cfRule>
  </conditionalFormatting>
  <conditionalFormatting sqref="F11">
    <cfRule type="expression" dxfId="113" priority="16" stopIfTrue="1">
      <formula>IF(OR($L$6="en juego",$L$6="hoy!"),1,0)</formula>
    </cfRule>
  </conditionalFormatting>
  <conditionalFormatting sqref="F9">
    <cfRule type="expression" dxfId="112" priority="15" stopIfTrue="1">
      <formula>IF(OR($L$6="en juego",$L$6="hoy!"),1,0)</formula>
    </cfRule>
  </conditionalFormatting>
  <conditionalFormatting sqref="B10">
    <cfRule type="expression" dxfId="111" priority="14" stopIfTrue="1">
      <formula>IF(OR($L$6="en juego",$L$6="hoy!"),1,0)</formula>
    </cfRule>
  </conditionalFormatting>
  <conditionalFormatting sqref="F8">
    <cfRule type="expression" dxfId="110" priority="13" stopIfTrue="1">
      <formula>IF(OR($L$6="en juego",$L$6="hoy!"),1,0)</formula>
    </cfRule>
  </conditionalFormatting>
  <conditionalFormatting sqref="F10">
    <cfRule type="expression" dxfId="109" priority="12" stopIfTrue="1">
      <formula>IF(OR($L$6="en juego",$L$6="hoy!"),1,0)</formula>
    </cfRule>
  </conditionalFormatting>
  <conditionalFormatting sqref="B7">
    <cfRule type="expression" dxfId="108" priority="11" stopIfTrue="1">
      <formula>IF(OR($L$6="en juego",$L$6="hoy!"),1,0)</formula>
    </cfRule>
  </conditionalFormatting>
  <conditionalFormatting sqref="B9">
    <cfRule type="expression" dxfId="107" priority="10" stopIfTrue="1">
      <formula>IF(OR($L$6="en juego",$L$6="hoy!"),1,0)</formula>
    </cfRule>
  </conditionalFormatting>
  <conditionalFormatting sqref="B11">
    <cfRule type="expression" dxfId="106" priority="9" stopIfTrue="1">
      <formula>IF(OR($L$6="en juego",$L$6="hoy!"),1,0)</formula>
    </cfRule>
  </conditionalFormatting>
  <conditionalFormatting sqref="F7">
    <cfRule type="expression" dxfId="105" priority="8" stopIfTrue="1">
      <formula>IF(OR($L$6="en juego",$L$6="hoy!"),1,0)</formula>
    </cfRule>
  </conditionalFormatting>
  <conditionalFormatting sqref="J8:K10">
    <cfRule type="expression" dxfId="104" priority="7" stopIfTrue="1">
      <formula>IF(OR($L$6="en juego",$L$6="hoy!"),1,0)</formula>
    </cfRule>
  </conditionalFormatting>
  <conditionalFormatting sqref="G7:G11">
    <cfRule type="expression" dxfId="103" priority="6" stopIfTrue="1">
      <formula>IF(OR($L$6="en juego",$L$6="hoy!"),1,0)</formula>
    </cfRule>
  </conditionalFormatting>
  <conditionalFormatting sqref="G7:G11">
    <cfRule type="expression" dxfId="102" priority="5" stopIfTrue="1">
      <formula>IF(OR($L$8="en juego",$L$8="hoy!"),1,0)</formula>
    </cfRule>
  </conditionalFormatting>
  <conditionalFormatting sqref="J7:K7">
    <cfRule type="expression" dxfId="101" priority="4" stopIfTrue="1">
      <formula>IF(OR($L$6="en juego",$L$6="hoy!"),1,0)</formula>
    </cfRule>
  </conditionalFormatting>
  <conditionalFormatting sqref="J11:K11">
    <cfRule type="expression" dxfId="100" priority="3" stopIfTrue="1">
      <formula>IF(OR($L$6="en juego",$L$6="hoy!"),1,0)</formula>
    </cfRule>
  </conditionalFormatting>
  <conditionalFormatting sqref="L11:M11">
    <cfRule type="expression" dxfId="99" priority="2" stopIfTrue="1">
      <formula>IF(OR($L$10="en juego",$L$10="hoy!"),1,0)</formula>
    </cfRule>
  </conditionalFormatting>
  <conditionalFormatting sqref="G17:O17 H18:O18 G18:G20">
    <cfRule type="expression" dxfId="98" priority="1" stopIfTrue="1">
      <formula>IF(AND($H$20=3,$H$21=3,$H$22=3,$H$23=3),1,0)</formula>
    </cfRule>
  </conditionalFormatting>
  <dataValidations count="1">
    <dataValidation type="whole" allowBlank="1" showErrorMessage="1" errorTitle="Dato no válido" error="Ingrese sólo un número entero_x000a_entre 0 y 99." sqref="C6:C11 E6:E11">
      <formula1>0</formula1>
      <formula2>99</formula2>
    </dataValidation>
  </dataValidations>
  <hyperlinks>
    <hyperlink ref="Q28:R28" location="Menu!A1" display="Menu Principal"/>
  </hyperlinks>
  <pageMargins left="0.75" right="0.75" top="1" bottom="1" header="0" footer="0"/>
  <pageSetup paperSize="9" scale="89" orientation="portrait" horizontalDpi="300" verticalDpi="300"/>
  <headerFooter alignWithMargins="0"/>
  <ignoredErrors>
    <ignoredError sqref="B1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Menu</vt:lpstr>
      <vt:lpstr>LISTADO</vt:lpstr>
      <vt:lpstr>REPECHAJES</vt:lpstr>
      <vt:lpstr>- A -</vt:lpstr>
      <vt:lpstr>- B -</vt:lpstr>
      <vt:lpstr>- C -</vt:lpstr>
      <vt:lpstr>- D -</vt:lpstr>
      <vt:lpstr>- E -</vt:lpstr>
      <vt:lpstr>- F -</vt:lpstr>
      <vt:lpstr>- G -</vt:lpstr>
      <vt:lpstr>- H -</vt:lpstr>
      <vt:lpstr>Octavos de Final</vt:lpstr>
      <vt:lpstr>Cuartos de Final</vt:lpstr>
      <vt:lpstr>Semifinal</vt:lpstr>
      <vt:lpstr>FINAL</vt:lpstr>
      <vt:lpstr>Fixture</vt:lpstr>
      <vt:lpstr>calculoA</vt:lpstr>
      <vt:lpstr>calculoB</vt:lpstr>
      <vt:lpstr>calculoC</vt:lpstr>
      <vt:lpstr>calculoD</vt:lpstr>
      <vt:lpstr>calculoE</vt:lpstr>
      <vt:lpstr>calculoF</vt:lpstr>
      <vt:lpstr>calculoG</vt:lpstr>
      <vt:lpstr>calculoH</vt:lpstr>
    </vt:vector>
  </TitlesOfParts>
  <Manager>Pablo Camino</Manager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Seguí paso a paso la Copa del Mundo 2002</dc:title>
  <dc:creator>wilson</dc:creator>
  <cp:lastModifiedBy>Usuario</cp:lastModifiedBy>
  <cp:lastPrinted>2005-12-13T14:05:33Z</cp:lastPrinted>
  <dcterms:created xsi:type="dcterms:W3CDTF">2001-10-15T19:26:14Z</dcterms:created>
  <dcterms:modified xsi:type="dcterms:W3CDTF">2014-12-11T22:00:03Z</dcterms:modified>
</cp:coreProperties>
</file>